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 N Jamal\Desktop\"/>
    </mc:Choice>
  </mc:AlternateContent>
  <bookViews>
    <workbookView showHorizontalScroll="0" showVerticalScroll="0" showSheetTabs="0" xWindow="120" yWindow="120" windowWidth="15135" windowHeight="9300" tabRatio="753"/>
  </bookViews>
  <sheets>
    <sheet name="Menu" sheetId="16" r:id="rId1"/>
    <sheet name="Calculate Flow" sheetId="17" r:id="rId2"/>
    <sheet name="Calculate Velocity" sheetId="18" r:id="rId3"/>
    <sheet name="Calculate Head Losses" sheetId="19" r:id="rId4"/>
    <sheet name="Calculate Pump" sheetId="20" r:id="rId5"/>
    <sheet name="Pipe" sheetId="14" state="hidden" r:id="rId6"/>
    <sheet name="Calculate Diameter" sheetId="13" state="hidden" r:id="rId7"/>
    <sheet name="Sheet1" sheetId="11" state="hidden" r:id="rId8"/>
  </sheets>
  <externalReferences>
    <externalReference r:id="rId9"/>
  </externalReferences>
  <definedNames>
    <definedName name="_xlnm.Print_Area" localSheetId="6">'Calculate Diameter'!$B$1:$M$27</definedName>
    <definedName name="_xlnm.Print_Area" localSheetId="5">Pipe!$A$1:$O$34</definedName>
    <definedName name="Ref" localSheetId="6">#REF!</definedName>
    <definedName name="Ref" localSheetId="1">#REF!</definedName>
    <definedName name="Ref" localSheetId="3">#REF!</definedName>
    <definedName name="Ref" localSheetId="4">#REF!</definedName>
    <definedName name="Ref" localSheetId="2">#REF!</definedName>
    <definedName name="Ref" localSheetId="5">'[1]GENERAL Inf-All'!$I$9</definedName>
    <definedName name="Ref">#REF!</definedName>
    <definedName name="solver_eng" localSheetId="6" hidden="1">1</definedName>
    <definedName name="solver_neg" localSheetId="6" hidden="1">1</definedName>
    <definedName name="solver_num" localSheetId="6" hidden="1">0</definedName>
    <definedName name="solver_opt" localSheetId="6" hidden="1">'Calculate Diameter'!$L$14</definedName>
    <definedName name="solver_typ" localSheetId="6" hidden="1">1</definedName>
    <definedName name="solver_val" localSheetId="6" hidden="1">0</definedName>
    <definedName name="solver_ver" localSheetId="6" hidden="1">3</definedName>
    <definedName name="Suction" localSheetId="6">#REF!</definedName>
    <definedName name="Suction" localSheetId="1">#REF!</definedName>
    <definedName name="Suction" localSheetId="3">#REF!</definedName>
    <definedName name="Suction" localSheetId="4">#REF!</definedName>
    <definedName name="Suction" localSheetId="2">#REF!</definedName>
    <definedName name="Suction" localSheetId="5">'[1]GENERAL Inf-All'!$H$11</definedName>
    <definedName name="Suction">#REF!</definedName>
    <definedName name="System" localSheetId="6">#REF!</definedName>
    <definedName name="System" localSheetId="1">#REF!</definedName>
    <definedName name="System" localSheetId="3">#REF!</definedName>
    <definedName name="System" localSheetId="4">#REF!</definedName>
    <definedName name="System" localSheetId="2">#REF!</definedName>
    <definedName name="System" localSheetId="5">'[1]GENERAL Inf-All'!$C$11</definedName>
    <definedName name="System">#REF!</definedName>
  </definedNames>
  <calcPr calcId="171027"/>
</workbook>
</file>

<file path=xl/calcChain.xml><?xml version="1.0" encoding="utf-8"?>
<calcChain xmlns="http://schemas.openxmlformats.org/spreadsheetml/2006/main">
  <c r="J6" i="20" l="1"/>
  <c r="G10" i="20"/>
  <c r="C13" i="20" s="1"/>
  <c r="D13" i="20" s="1"/>
  <c r="G8" i="20"/>
  <c r="C9" i="20"/>
  <c r="B11" i="19" l="1"/>
  <c r="D11" i="19" s="1"/>
  <c r="C11" i="19" l="1"/>
  <c r="E11" i="19" s="1"/>
  <c r="E7" i="13"/>
  <c r="H26" i="13"/>
  <c r="H18" i="13"/>
  <c r="H19" i="13"/>
  <c r="H20" i="13"/>
  <c r="H21" i="13"/>
  <c r="H22" i="13"/>
  <c r="H23" i="13"/>
  <c r="H24" i="13"/>
  <c r="H25" i="13"/>
  <c r="H17" i="13"/>
  <c r="F11" i="19" l="1"/>
  <c r="G11" i="19" s="1"/>
  <c r="C11" i="17"/>
  <c r="B11" i="18"/>
  <c r="C11" i="18" s="1"/>
  <c r="D11" i="18" l="1"/>
  <c r="B13" i="13"/>
  <c r="G11" i="17"/>
  <c r="B11" i="17"/>
  <c r="A11" i="17"/>
  <c r="D11" i="17" l="1"/>
  <c r="E11" i="17"/>
  <c r="E11" i="18"/>
  <c r="F11" i="18" s="1"/>
  <c r="G11" i="18" s="1"/>
  <c r="F11" i="17" l="1"/>
  <c r="H11" i="17" s="1"/>
  <c r="I11" i="17" s="1"/>
  <c r="K11" i="17" l="1"/>
  <c r="J11" i="17"/>
</calcChain>
</file>

<file path=xl/comments1.xml><?xml version="1.0" encoding="utf-8"?>
<comments xmlns="http://schemas.openxmlformats.org/spreadsheetml/2006/main">
  <authors>
    <author>Muhammad Nasir Jamal</author>
  </authors>
  <commentList>
    <comment ref="G4" authorId="0" shapeId="0">
      <text>
        <r>
          <rPr>
            <sz val="9"/>
            <color indexed="81"/>
            <rFont val="Tahoma"/>
            <family val="2"/>
          </rPr>
          <t xml:space="preserve">In case of surface pumps, this value is the head losses in suction line from foot valve to pump impeller.
For Submersible pump this value is very minimum, assume 2mtrs.
</t>
        </r>
      </text>
    </comment>
    <comment ref="G5" authorId="0" shapeId="0">
      <text>
        <r>
          <rPr>
            <sz val="9"/>
            <color indexed="81"/>
            <rFont val="Tahoma"/>
            <family val="2"/>
          </rPr>
          <t xml:space="preserve">In case water level is above the pump, use +ve value.
In case water level is below pump level, use -ve value.
In case of submersible pump, assume this value equal to Zero.
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 xml:space="preserve">Combine Efficiency of pumping unit may be up to 20% for diesel engine and up to 45% for Surface centrifugal pump and up to 65% for sumbersible centrifugal pumps.
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 xml:space="preserve">It is elevation difference between pump and point of discharge.
If point of discharge is above pump, this value will be +ve.
If point of discharge is below pump level, this value will be-ve.
</t>
        </r>
      </text>
    </comment>
  </commentList>
</comments>
</file>

<file path=xl/sharedStrings.xml><?xml version="1.0" encoding="utf-8"?>
<sst xmlns="http://schemas.openxmlformats.org/spreadsheetml/2006/main" count="376" uniqueCount="81">
  <si>
    <t>mm</t>
  </si>
  <si>
    <t>m/s</t>
  </si>
  <si>
    <t>Velocity</t>
  </si>
  <si>
    <t>Class</t>
  </si>
  <si>
    <t>ID</t>
  </si>
  <si>
    <t>OD</t>
  </si>
  <si>
    <t>DN</t>
  </si>
  <si>
    <t>Flow</t>
  </si>
  <si>
    <t>Diameter</t>
  </si>
  <si>
    <t>ft/s</t>
  </si>
  <si>
    <t>B</t>
  </si>
  <si>
    <t>LPH</t>
  </si>
  <si>
    <t>uPVC Pressurized Pipes Specifications As Per BS 3505</t>
  </si>
  <si>
    <t>Mean Outside Diameter</t>
  </si>
  <si>
    <t>Inch</t>
  </si>
  <si>
    <t>Min (mm)</t>
  </si>
  <si>
    <t>Max (mm)</t>
  </si>
  <si>
    <t>Ave. Max (mm)</t>
  </si>
  <si>
    <t>Individual Value</t>
  </si>
  <si>
    <t>N/A</t>
  </si>
  <si>
    <t>Class B                                                        Wall Thickness</t>
  </si>
  <si>
    <t>Class C                                                    Wall Thickness</t>
  </si>
  <si>
    <t>Class D                                                    Wall Thickness</t>
  </si>
  <si>
    <t>Class E                                                           Wall Thickness</t>
  </si>
  <si>
    <t>Diameter Nominal, DN (Inches)</t>
  </si>
  <si>
    <t>Pressure Class of uPVC Pipe</t>
  </si>
  <si>
    <t>Required Velocity in Pipe (m/sec)</t>
  </si>
  <si>
    <t>Pipe Thickness of Given Pressure Class</t>
  </si>
  <si>
    <t>LPS</t>
  </si>
  <si>
    <t>GPM, US</t>
  </si>
  <si>
    <t>What You Want To Do?</t>
  </si>
  <si>
    <t>Determination of uPVC Pipe Diameter against Given Flow and Velocity. (Pipe Standard BS3505/PS3051)</t>
  </si>
  <si>
    <t>Flow in uPVC, LPH</t>
  </si>
  <si>
    <t>Maximum Required Velocity, m/sec</t>
  </si>
  <si>
    <t>Required Flow Rate in Pipe (LPH)</t>
  </si>
  <si>
    <t>DN of Pipe</t>
  </si>
  <si>
    <t>Diameter of Pipe, DN</t>
  </si>
  <si>
    <r>
      <t>Engr Muhammad Nasir Jamal</t>
    </r>
    <r>
      <rPr>
        <sz val="12"/>
        <color rgb="FF2E74B5"/>
        <rFont val="Lucida Calligraphy"/>
        <family val="4"/>
      </rPr>
      <t xml:space="preserve"> </t>
    </r>
    <r>
      <rPr>
        <sz val="8"/>
        <color rgb="FF2E74B5"/>
        <rFont val="Calibri"/>
        <family val="2"/>
      </rPr>
      <t>(Gold medalist)</t>
    </r>
  </si>
  <si>
    <t xml:space="preserve"> Sr. Manager Technical and Sales</t>
  </si>
  <si>
    <t>Email: mnj@emecop.com</t>
  </si>
  <si>
    <t>Web: www.emecop.com</t>
  </si>
  <si>
    <t>Developed By</t>
  </si>
  <si>
    <t>www.facebook.com/emecop</t>
  </si>
  <si>
    <t>Please Select Proper Class</t>
  </si>
  <si>
    <t>Inner Dia</t>
  </si>
  <si>
    <t>Pipe Thickness for Given Class</t>
  </si>
  <si>
    <t>=</t>
  </si>
  <si>
    <t>Head Losses</t>
  </si>
  <si>
    <t>Length of Pipe Reach (mtrs)</t>
  </si>
  <si>
    <t>Pipe Factor</t>
  </si>
  <si>
    <t>mtrs</t>
  </si>
  <si>
    <t>ft</t>
  </si>
  <si>
    <t>All Calculations are based on BS 3505 Standard for uPVC Pressure Pipes.</t>
  </si>
  <si>
    <t>For any other standard, please contact us.</t>
  </si>
  <si>
    <t>This Class Didn’t Exist for Selected Pipe Diameter</t>
  </si>
  <si>
    <t>Head Losses in Main (mtr)</t>
  </si>
  <si>
    <t>Head Losses in Sub Main (mtr)</t>
  </si>
  <si>
    <t>Head Losses in Laterals (mtr)</t>
  </si>
  <si>
    <t>Static Water Head on Delivery Side (mtr)</t>
  </si>
  <si>
    <t>Head Losses in Delivery Fittings (mtr)</t>
  </si>
  <si>
    <t xml:space="preserve">         Head Losses in Suction Fittings (mtr)</t>
  </si>
  <si>
    <t xml:space="preserve">         Head Losses in Suction Line (mtr)</t>
  </si>
  <si>
    <t>Pump HP</t>
  </si>
  <si>
    <t xml:space="preserve">         Head Losses in Filters (mtr)</t>
  </si>
  <si>
    <t xml:space="preserve">         Misc Head Losses (mtr)</t>
  </si>
  <si>
    <t>Pump Efficiency (%)</t>
  </si>
  <si>
    <t>Prime Mover Efficiency (%)</t>
  </si>
  <si>
    <t>Prime Mover HP</t>
  </si>
  <si>
    <t>Combine Efficiency of Pump Unit (%)</t>
  </si>
  <si>
    <t xml:space="preserve">         Total Head (mtr)</t>
  </si>
  <si>
    <t>Head Required at Nozzle (mtr)</t>
  </si>
  <si>
    <t xml:space="preserve">         Total Flow Rate (LPH)</t>
  </si>
  <si>
    <t>Please See the comments in cells.</t>
  </si>
  <si>
    <t>Please consult pump characteristics curve also before finalizing.</t>
  </si>
  <si>
    <t xml:space="preserve">         Depth of Dynamic Water Table from/above Pump (mtr)</t>
  </si>
  <si>
    <t>Please give input in Yellow Colored Cells only</t>
  </si>
  <si>
    <r>
      <t>m</t>
    </r>
    <r>
      <rPr>
        <b/>
        <vertAlign val="superscript"/>
        <sz val="10"/>
        <color rgb="FFFF0000"/>
        <rFont val="Arial"/>
        <family val="2"/>
      </rPr>
      <t>3</t>
    </r>
    <r>
      <rPr>
        <b/>
        <sz val="10"/>
        <color rgb="FFFF0000"/>
        <rFont val="Arial"/>
        <family val="2"/>
      </rPr>
      <t>/h</t>
    </r>
  </si>
  <si>
    <t>Calculating Pump and Prime Mover Size for Pumping Water</t>
  </si>
  <si>
    <t>Determination of Water Velocity in Pipe</t>
  </si>
  <si>
    <t>Determination of Water Flow Rate in Pipe</t>
  </si>
  <si>
    <t>Determination of Head Losses in Pipe, Water as a Fluid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</si>
</sst>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u/>
      <sz val="10"/>
      <color theme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2"/>
      <color rgb="FF833C0B"/>
      <name val="Lucida Calligraphy"/>
      <family val="4"/>
    </font>
    <font>
      <sz val="12"/>
      <color rgb="FF2E74B5"/>
      <name val="Lucida Calligraphy"/>
      <family val="4"/>
    </font>
    <font>
      <sz val="8"/>
      <color rgb="FF2E74B5"/>
      <name val="Calibri"/>
      <family val="2"/>
    </font>
    <font>
      <sz val="11"/>
      <color rgb="FF2E74B5"/>
      <name val="Calibri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002060"/>
      <name val="Arial"/>
      <family val="2"/>
    </font>
    <font>
      <b/>
      <vertAlign val="superscript"/>
      <sz val="10"/>
      <color rgb="FFFF0000"/>
      <name val="Arial"/>
      <family val="2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0" fillId="0" borderId="0" xfId="0" applyProtection="1"/>
    <xf numFmtId="2" fontId="2" fillId="2" borderId="1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Alignment="1" applyProtection="1">
      <alignment horizontal="center"/>
    </xf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2" xfId="0" applyFill="1" applyBorder="1" applyAlignment="1" applyProtection="1">
      <alignment horizontal="center"/>
    </xf>
    <xf numFmtId="12" fontId="0" fillId="9" borderId="11" xfId="0" applyNumberFormat="1" applyFill="1" applyBorder="1" applyAlignment="1" applyProtection="1">
      <alignment horizontal="center"/>
    </xf>
    <xf numFmtId="0" fontId="0" fillId="9" borderId="12" xfId="0" applyFill="1" applyBorder="1" applyAlignment="1" applyProtection="1">
      <alignment horizontal="center"/>
    </xf>
    <xf numFmtId="0" fontId="2" fillId="9" borderId="12" xfId="0" applyFont="1" applyFill="1" applyBorder="1" applyAlignment="1" applyProtection="1">
      <alignment horizontal="center"/>
    </xf>
    <xf numFmtId="0" fontId="0" fillId="9" borderId="13" xfId="0" applyFill="1" applyBorder="1" applyAlignment="1" applyProtection="1">
      <alignment horizontal="center"/>
    </xf>
    <xf numFmtId="12" fontId="0" fillId="10" borderId="24" xfId="0" applyNumberForma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0" fontId="2" fillId="10" borderId="0" xfId="0" applyFont="1" applyFill="1" applyBorder="1" applyAlignment="1" applyProtection="1">
      <alignment horizontal="center"/>
    </xf>
    <xf numFmtId="0" fontId="0" fillId="10" borderId="25" xfId="0" applyFill="1" applyBorder="1" applyAlignment="1" applyProtection="1">
      <alignment horizontal="center"/>
    </xf>
    <xf numFmtId="12" fontId="0" fillId="9" borderId="24" xfId="0" applyNumberFormat="1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center"/>
    </xf>
    <xf numFmtId="0" fontId="2" fillId="9" borderId="0" xfId="0" applyFont="1" applyFill="1" applyBorder="1" applyAlignment="1" applyProtection="1">
      <alignment horizontal="center"/>
    </xf>
    <xf numFmtId="0" fontId="0" fillId="9" borderId="25" xfId="0" applyFill="1" applyBorder="1" applyAlignment="1" applyProtection="1">
      <alignment horizontal="center"/>
    </xf>
    <xf numFmtId="2" fontId="0" fillId="9" borderId="0" xfId="0" applyNumberFormat="1" applyFill="1" applyBorder="1" applyAlignment="1" applyProtection="1">
      <alignment horizontal="center"/>
    </xf>
    <xf numFmtId="2" fontId="0" fillId="10" borderId="0" xfId="0" applyNumberFormat="1" applyFill="1" applyBorder="1" applyAlignment="1" applyProtection="1">
      <alignment horizontal="center"/>
    </xf>
    <xf numFmtId="12" fontId="0" fillId="10" borderId="10" xfId="0" applyNumberFormat="1" applyFill="1" applyBorder="1" applyAlignment="1" applyProtection="1">
      <alignment horizontal="center"/>
    </xf>
    <xf numFmtId="0" fontId="0" fillId="10" borderId="14" xfId="0" applyFill="1" applyBorder="1" applyAlignment="1" applyProtection="1">
      <alignment horizontal="center"/>
    </xf>
    <xf numFmtId="0" fontId="2" fillId="10" borderId="14" xfId="0" applyFont="1" applyFill="1" applyBorder="1" applyAlignment="1" applyProtection="1">
      <alignment horizontal="center"/>
    </xf>
    <xf numFmtId="0" fontId="0" fillId="10" borderId="15" xfId="0" applyFill="1" applyBorder="1" applyAlignment="1" applyProtection="1">
      <alignment horizontal="center"/>
    </xf>
    <xf numFmtId="12" fontId="0" fillId="0" borderId="0" xfId="0" applyNumberForma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4" fillId="0" borderId="0" xfId="4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0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4" applyAlignment="1" applyProtection="1">
      <alignment vertical="center"/>
    </xf>
    <xf numFmtId="0" fontId="1" fillId="0" borderId="0" xfId="0" applyFont="1" applyProtection="1"/>
    <xf numFmtId="0" fontId="4" fillId="0" borderId="0" xfId="4" applyAlignment="1" applyProtection="1"/>
    <xf numFmtId="0" fontId="2" fillId="6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Protection="1"/>
    <xf numFmtId="0" fontId="0" fillId="0" borderId="28" xfId="0" applyBorder="1" applyAlignment="1" applyProtection="1">
      <alignment horizontal="center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2" fontId="2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9" fontId="2" fillId="0" borderId="0" xfId="5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9" fontId="2" fillId="0" borderId="0" xfId="5" applyFont="1" applyFill="1" applyBorder="1" applyAlignment="1" applyProtection="1">
      <alignment horizontal="left" vertical="center"/>
      <protection hidden="1"/>
    </xf>
    <xf numFmtId="1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4" fillId="0" borderId="0" xfId="4" applyAlignment="1" applyProtection="1">
      <alignment vertical="center"/>
      <protection hidden="1"/>
    </xf>
    <xf numFmtId="0" fontId="4" fillId="0" borderId="0" xfId="4" applyAlignment="1" applyProtection="1">
      <protection hidden="1"/>
    </xf>
    <xf numFmtId="12" fontId="2" fillId="6" borderId="0" xfId="0" applyNumberFormat="1" applyFont="1" applyFill="1" applyBorder="1" applyAlignment="1" applyProtection="1">
      <alignment horizontal="center" vertical="center"/>
      <protection locked="0" hidden="1"/>
    </xf>
    <xf numFmtId="0" fontId="2" fillId="6" borderId="0" xfId="0" applyFont="1" applyFill="1" applyBorder="1" applyAlignment="1" applyProtection="1">
      <alignment horizontal="center" vertical="center"/>
      <protection locked="0" hidden="1"/>
    </xf>
    <xf numFmtId="0" fontId="0" fillId="6" borderId="0" xfId="0" applyFill="1" applyAlignment="1" applyProtection="1">
      <alignment horizontal="center"/>
      <protection locked="0" hidden="1"/>
    </xf>
    <xf numFmtId="0" fontId="2" fillId="6" borderId="0" xfId="4" applyFont="1" applyFill="1" applyBorder="1" applyAlignment="1" applyProtection="1">
      <alignment horizontal="center" vertical="center"/>
      <protection locked="0" hidden="1"/>
    </xf>
    <xf numFmtId="9" fontId="2" fillId="6" borderId="0" xfId="5" applyFont="1" applyFill="1" applyBorder="1" applyAlignment="1" applyProtection="1">
      <alignment horizontal="center" vertical="center"/>
      <protection locked="0" hidden="1"/>
    </xf>
    <xf numFmtId="0" fontId="2" fillId="0" borderId="0" xfId="0" applyFont="1" applyProtection="1">
      <protection hidden="1"/>
    </xf>
    <xf numFmtId="2" fontId="15" fillId="0" borderId="1" xfId="0" applyNumberFormat="1" applyFont="1" applyBorder="1" applyAlignment="1" applyProtection="1">
      <alignment horizontal="center" vertical="center"/>
      <protection hidden="1"/>
    </xf>
    <xf numFmtId="2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6" fillId="4" borderId="1" xfId="0" applyFont="1" applyFill="1" applyBorder="1" applyAlignment="1" applyProtection="1">
      <alignment horizontal="center" vertical="center"/>
      <protection hidden="1"/>
    </xf>
    <xf numFmtId="0" fontId="16" fillId="3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2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2" fontId="16" fillId="6" borderId="0" xfId="5" applyNumberFormat="1" applyFont="1" applyFill="1" applyBorder="1" applyAlignment="1" applyProtection="1">
      <alignment horizontal="center" vertical="center"/>
      <protection locked="0" hidden="1"/>
    </xf>
    <xf numFmtId="0" fontId="4" fillId="0" borderId="0" xfId="4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2" fontId="0" fillId="0" borderId="1" xfId="0" applyNumberFormat="1" applyFill="1" applyBorder="1" applyAlignment="1" applyProtection="1">
      <alignment horizontal="center" wrapText="1"/>
      <protection hidden="1"/>
    </xf>
    <xf numFmtId="0" fontId="0" fillId="3" borderId="27" xfId="0" applyFill="1" applyBorder="1" applyAlignment="1" applyProtection="1">
      <alignment horizontal="center"/>
      <protection hidden="1"/>
    </xf>
    <xf numFmtId="0" fontId="2" fillId="3" borderId="27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2" fillId="0" borderId="0" xfId="0" applyFon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4" fillId="0" borderId="0" xfId="4" applyBorder="1" applyAlignment="1" applyProtection="1">
      <protection hidden="1"/>
    </xf>
    <xf numFmtId="0" fontId="7" fillId="11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/>
      <protection hidden="1"/>
    </xf>
    <xf numFmtId="2" fontId="7" fillId="11" borderId="1" xfId="0" applyNumberFormat="1" applyFont="1" applyFill="1" applyBorder="1" applyAlignment="1" applyProtection="1">
      <alignment horizontal="center" vertical="center" wrapText="1"/>
      <protection hidden="1"/>
    </xf>
    <xf numFmtId="2" fontId="7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8" fillId="5" borderId="1" xfId="0" applyFont="1" applyFill="1" applyBorder="1" applyAlignment="1" applyProtection="1">
      <alignment horizontal="center" vertical="center"/>
      <protection hidden="1"/>
    </xf>
    <xf numFmtId="0" fontId="18" fillId="5" borderId="26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18" fillId="5" borderId="7" xfId="0" applyFont="1" applyFill="1" applyBorder="1" applyAlignment="1" applyProtection="1">
      <alignment horizontal="center" vertical="center"/>
      <protection hidden="1"/>
    </xf>
    <xf numFmtId="0" fontId="18" fillId="5" borderId="9" xfId="0" applyFont="1" applyFill="1" applyBorder="1" applyAlignment="1" applyProtection="1">
      <alignment horizontal="center" vertical="center"/>
      <protection hidden="1"/>
    </xf>
    <xf numFmtId="0" fontId="18" fillId="5" borderId="8" xfId="0" applyFont="1" applyFill="1" applyBorder="1" applyAlignment="1" applyProtection="1">
      <alignment horizontal="center" vertical="center"/>
      <protection hidden="1"/>
    </xf>
    <xf numFmtId="0" fontId="18" fillId="5" borderId="2" xfId="0" applyFont="1" applyFill="1" applyBorder="1" applyAlignment="1" applyProtection="1">
      <alignment horizontal="center" vertical="center"/>
      <protection hidden="1"/>
    </xf>
    <xf numFmtId="0" fontId="18" fillId="5" borderId="3" xfId="0" applyFont="1" applyFill="1" applyBorder="1" applyAlignment="1" applyProtection="1">
      <alignment horizontal="center" vertical="center"/>
      <protection hidden="1"/>
    </xf>
    <xf numFmtId="0" fontId="18" fillId="5" borderId="4" xfId="0" applyFont="1" applyFill="1" applyBorder="1" applyAlignment="1" applyProtection="1">
      <alignment horizontal="center" vertical="center"/>
      <protection hidden="1"/>
    </xf>
    <xf numFmtId="0" fontId="15" fillId="5" borderId="7" xfId="0" applyFont="1" applyFill="1" applyBorder="1" applyAlignment="1" applyProtection="1">
      <alignment horizontal="center" vertical="center"/>
      <protection hidden="1"/>
    </xf>
    <xf numFmtId="0" fontId="15" fillId="5" borderId="9" xfId="0" applyFont="1" applyFill="1" applyBorder="1" applyAlignment="1" applyProtection="1">
      <alignment horizontal="center" vertical="center"/>
      <protection hidden="1"/>
    </xf>
    <xf numFmtId="0" fontId="15" fillId="5" borderId="8" xfId="0" applyFont="1" applyFill="1" applyBorder="1" applyAlignment="1" applyProtection="1">
      <alignment horizontal="center" vertical="center"/>
      <protection hidden="1"/>
    </xf>
    <xf numFmtId="0" fontId="15" fillId="5" borderId="2" xfId="0" applyFont="1" applyFill="1" applyBorder="1" applyAlignment="1" applyProtection="1">
      <alignment horizontal="center" vertical="center"/>
      <protection hidden="1"/>
    </xf>
    <xf numFmtId="0" fontId="15" fillId="5" borderId="3" xfId="0" applyFont="1" applyFill="1" applyBorder="1" applyAlignment="1" applyProtection="1">
      <alignment horizontal="center" vertical="center"/>
      <protection hidden="1"/>
    </xf>
    <xf numFmtId="0" fontId="15" fillId="5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5" fillId="5" borderId="1" xfId="0" applyFont="1" applyFill="1" applyBorder="1" applyAlignment="1" applyProtection="1">
      <alignment horizontal="center" vertical="center"/>
      <protection hidden="1"/>
    </xf>
    <xf numFmtId="0" fontId="0" fillId="7" borderId="31" xfId="0" applyFill="1" applyBorder="1" applyAlignment="1" applyProtection="1">
      <alignment horizontal="center" wrapText="1"/>
    </xf>
    <xf numFmtId="0" fontId="0" fillId="7" borderId="32" xfId="0" applyFill="1" applyBorder="1" applyAlignment="1" applyProtection="1">
      <alignment horizontal="center" wrapText="1"/>
    </xf>
    <xf numFmtId="0" fontId="2" fillId="7" borderId="29" xfId="0" applyFont="1" applyFill="1" applyBorder="1" applyAlignment="1" applyProtection="1">
      <alignment horizontal="center"/>
    </xf>
    <xf numFmtId="0" fontId="2" fillId="7" borderId="30" xfId="0" applyFont="1" applyFill="1" applyBorder="1" applyAlignment="1" applyProtection="1">
      <alignment horizontal="center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2" xfId="0" applyFont="1" applyFill="1" applyBorder="1" applyAlignment="1" applyProtection="1">
      <alignment horizontal="center" vertical="center" wrapText="1"/>
    </xf>
    <xf numFmtId="0" fontId="2" fillId="8" borderId="13" xfId="0" applyFont="1" applyFill="1" applyBorder="1" applyAlignment="1" applyProtection="1">
      <alignment horizontal="center" vertical="center" wrapText="1"/>
    </xf>
    <xf numFmtId="0" fontId="2" fillId="8" borderId="10" xfId="0" applyFont="1" applyFill="1" applyBorder="1" applyAlignment="1" applyProtection="1">
      <alignment horizontal="center" vertical="center" wrapText="1"/>
    </xf>
    <xf numFmtId="0" fontId="2" fillId="8" borderId="14" xfId="0" applyFont="1" applyFill="1" applyBorder="1" applyAlignment="1" applyProtection="1">
      <alignment horizontal="center" vertical="center" wrapText="1"/>
    </xf>
    <xf numFmtId="0" fontId="2" fillId="8" borderId="15" xfId="0" applyFont="1" applyFill="1" applyBorder="1" applyAlignment="1" applyProtection="1">
      <alignment horizontal="center" vertical="center" wrapText="1"/>
    </xf>
    <xf numFmtId="0" fontId="2" fillId="7" borderId="16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wrapText="1"/>
    </xf>
    <xf numFmtId="0" fontId="2" fillId="7" borderId="32" xfId="0" applyFont="1" applyFill="1" applyBorder="1" applyAlignment="1" applyProtection="1">
      <alignment horizontal="center" wrapText="1"/>
    </xf>
    <xf numFmtId="0" fontId="2" fillId="7" borderId="33" xfId="0" applyFont="1" applyFill="1" applyBorder="1" applyAlignment="1" applyProtection="1">
      <alignment horizontal="center" wrapText="1"/>
    </xf>
    <xf numFmtId="0" fontId="2" fillId="7" borderId="34" xfId="0" applyFont="1" applyFill="1" applyBorder="1" applyAlignment="1" applyProtection="1">
      <alignment horizontal="center" wrapText="1"/>
    </xf>
    <xf numFmtId="0" fontId="5" fillId="7" borderId="11" xfId="0" applyFont="1" applyFill="1" applyBorder="1" applyAlignment="1" applyProtection="1">
      <alignment horizontal="center" vertical="center"/>
    </xf>
    <xf numFmtId="0" fontId="5" fillId="7" borderId="12" xfId="0" applyFont="1" applyFill="1" applyBorder="1" applyAlignment="1" applyProtection="1">
      <alignment horizontal="center" vertical="center"/>
    </xf>
    <xf numFmtId="0" fontId="5" fillId="7" borderId="13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0" fillId="8" borderId="11" xfId="0" applyFill="1" applyBorder="1" applyAlignment="1" applyProtection="1">
      <alignment horizontal="center" vertical="center" wrapText="1"/>
    </xf>
    <xf numFmtId="0" fontId="0" fillId="8" borderId="13" xfId="0" applyFill="1" applyBorder="1" applyAlignment="1" applyProtection="1">
      <alignment horizontal="center" vertical="center" wrapText="1"/>
    </xf>
    <xf numFmtId="0" fontId="0" fillId="8" borderId="10" xfId="0" applyFill="1" applyBorder="1" applyAlignment="1" applyProtection="1">
      <alignment horizontal="center" vertical="center" wrapText="1"/>
    </xf>
    <xf numFmtId="0" fontId="0" fillId="8" borderId="15" xfId="0" applyFill="1" applyBorder="1" applyAlignment="1" applyProtection="1">
      <alignment horizontal="center" vertical="center" wrapText="1"/>
    </xf>
    <xf numFmtId="0" fontId="2" fillId="8" borderId="11" xfId="0" applyFont="1" applyFill="1" applyBorder="1" applyAlignment="1" applyProtection="1">
      <alignment vertical="center" wrapText="1"/>
    </xf>
    <xf numFmtId="0" fontId="2" fillId="8" borderId="12" xfId="0" applyFont="1" applyFill="1" applyBorder="1" applyAlignment="1" applyProtection="1">
      <alignment vertical="center" wrapText="1"/>
    </xf>
    <xf numFmtId="0" fontId="2" fillId="8" borderId="13" xfId="0" applyFont="1" applyFill="1" applyBorder="1" applyAlignment="1" applyProtection="1">
      <alignment vertical="center" wrapText="1"/>
    </xf>
    <xf numFmtId="0" fontId="2" fillId="8" borderId="10" xfId="0" applyFont="1" applyFill="1" applyBorder="1" applyAlignment="1" applyProtection="1">
      <alignment vertical="center" wrapText="1"/>
    </xf>
    <xf numFmtId="0" fontId="2" fillId="8" borderId="14" xfId="0" applyFont="1" applyFill="1" applyBorder="1" applyAlignment="1" applyProtection="1">
      <alignment vertical="center" wrapText="1"/>
    </xf>
    <xf numFmtId="0" fontId="2" fillId="8" borderId="15" xfId="0" applyFont="1" applyFill="1" applyBorder="1" applyAlignment="1" applyProtection="1">
      <alignment vertical="center" wrapText="1"/>
    </xf>
    <xf numFmtId="0" fontId="2" fillId="7" borderId="20" xfId="0" applyFont="1" applyFill="1" applyBorder="1" applyAlignment="1" applyProtection="1">
      <alignment horizontal="center"/>
    </xf>
    <xf numFmtId="0" fontId="2" fillId="7" borderId="19" xfId="0" applyFont="1" applyFill="1" applyBorder="1" applyAlignment="1" applyProtection="1">
      <alignment horizontal="center"/>
    </xf>
    <xf numFmtId="0" fontId="2" fillId="7" borderId="18" xfId="0" applyFont="1" applyFill="1" applyBorder="1" applyAlignment="1" applyProtection="1">
      <alignment horizontal="center" wrapText="1"/>
    </xf>
    <xf numFmtId="0" fontId="2" fillId="7" borderId="21" xfId="0" applyFont="1" applyFill="1" applyBorder="1" applyAlignment="1" applyProtection="1">
      <alignment horizontal="center" wrapText="1"/>
    </xf>
    <xf numFmtId="0" fontId="2" fillId="7" borderId="19" xfId="0" applyFont="1" applyFill="1" applyBorder="1" applyAlignment="1" applyProtection="1">
      <alignment horizontal="center" wrapText="1"/>
    </xf>
    <xf numFmtId="0" fontId="2" fillId="7" borderId="22" xfId="0" applyFont="1" applyFill="1" applyBorder="1" applyAlignment="1" applyProtection="1">
      <alignment horizontal="center" wrapText="1"/>
    </xf>
    <xf numFmtId="0" fontId="0" fillId="7" borderId="18" xfId="0" applyFill="1" applyBorder="1" applyAlignment="1" applyProtection="1">
      <alignment horizontal="center" wrapText="1"/>
    </xf>
    <xf numFmtId="0" fontId="0" fillId="7" borderId="21" xfId="0" applyFill="1" applyBorder="1" applyAlignment="1" applyProtection="1">
      <alignment horizontal="center" wrapText="1"/>
    </xf>
    <xf numFmtId="0" fontId="0" fillId="8" borderId="12" xfId="0" applyFill="1" applyBorder="1" applyAlignment="1" applyProtection="1">
      <alignment vertical="center" wrapText="1"/>
    </xf>
    <xf numFmtId="0" fontId="0" fillId="8" borderId="13" xfId="0" applyFill="1" applyBorder="1" applyAlignment="1" applyProtection="1">
      <alignment vertical="center" wrapText="1"/>
    </xf>
    <xf numFmtId="0" fontId="0" fillId="8" borderId="10" xfId="0" applyFill="1" applyBorder="1" applyAlignment="1" applyProtection="1">
      <alignment vertical="center" wrapText="1"/>
    </xf>
    <xf numFmtId="0" fontId="0" fillId="8" borderId="14" xfId="0" applyFill="1" applyBorder="1" applyAlignment="1" applyProtection="1">
      <alignment vertical="center" wrapText="1"/>
    </xf>
    <xf numFmtId="0" fontId="0" fillId="8" borderId="15" xfId="0" applyFill="1" applyBorder="1" applyAlignment="1" applyProtection="1">
      <alignment vertical="center" wrapText="1"/>
    </xf>
    <xf numFmtId="0" fontId="0" fillId="8" borderId="12" xfId="0" applyFill="1" applyBorder="1" applyAlignment="1" applyProtection="1">
      <alignment horizontal="center" vertical="center" wrapText="1"/>
    </xf>
    <xf numFmtId="0" fontId="0" fillId="8" borderId="14" xfId="0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</cellXfs>
  <cellStyles count="7">
    <cellStyle name="Hyperlink" xfId="4" builtinId="8"/>
    <cellStyle name="Hyperlink 2" xfId="6"/>
    <cellStyle name="Normal" xfId="0" builtinId="0"/>
    <cellStyle name="Normal 2" xfId="1"/>
    <cellStyle name="Normal 2 3" xfId="2"/>
    <cellStyle name="Normal 3" xfId="3"/>
    <cellStyle name="Percent" xfId="5" builtinId="5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alculate Head Losses'!A1"/><Relationship Id="rId2" Type="http://schemas.openxmlformats.org/officeDocument/2006/relationships/hyperlink" Target="#'Calculate Velocity'!A1"/><Relationship Id="rId1" Type="http://schemas.openxmlformats.org/officeDocument/2006/relationships/hyperlink" Target="#'Calculate Flow'!A1"/><Relationship Id="rId5" Type="http://schemas.openxmlformats.org/officeDocument/2006/relationships/image" Target="../media/image1.png"/><Relationship Id="rId4" Type="http://schemas.openxmlformats.org/officeDocument/2006/relationships/hyperlink" Target="#'Calculate Pump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alculate Flow'!A1"/><Relationship Id="rId2" Type="http://schemas.openxmlformats.org/officeDocument/2006/relationships/hyperlink" Target="#Menu!A1"/><Relationship Id="rId1" Type="http://schemas.openxmlformats.org/officeDocument/2006/relationships/image" Target="../media/image2.png"/><Relationship Id="rId6" Type="http://schemas.openxmlformats.org/officeDocument/2006/relationships/hyperlink" Target="#'Calculate Head Losses'!A1"/><Relationship Id="rId5" Type="http://schemas.openxmlformats.org/officeDocument/2006/relationships/hyperlink" Target="#'Calculate Pump'!A1"/><Relationship Id="rId4" Type="http://schemas.openxmlformats.org/officeDocument/2006/relationships/hyperlink" Target="#'Calculate Velocity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alculate Flow'!A1"/><Relationship Id="rId2" Type="http://schemas.openxmlformats.org/officeDocument/2006/relationships/hyperlink" Target="#Menu!A1"/><Relationship Id="rId1" Type="http://schemas.openxmlformats.org/officeDocument/2006/relationships/image" Target="../media/image3.png"/><Relationship Id="rId6" Type="http://schemas.openxmlformats.org/officeDocument/2006/relationships/hyperlink" Target="#'Calculate Head Losses'!A1"/><Relationship Id="rId5" Type="http://schemas.openxmlformats.org/officeDocument/2006/relationships/hyperlink" Target="#'Calculate Pump'!A1"/><Relationship Id="rId4" Type="http://schemas.openxmlformats.org/officeDocument/2006/relationships/hyperlink" Target="#'Calculate Velocity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alculate Flow'!A1"/><Relationship Id="rId2" Type="http://schemas.openxmlformats.org/officeDocument/2006/relationships/hyperlink" Target="#Menu!A1"/><Relationship Id="rId1" Type="http://schemas.openxmlformats.org/officeDocument/2006/relationships/image" Target="../media/image3.png"/><Relationship Id="rId6" Type="http://schemas.openxmlformats.org/officeDocument/2006/relationships/hyperlink" Target="#'Calculate Head Losses'!A1"/><Relationship Id="rId5" Type="http://schemas.openxmlformats.org/officeDocument/2006/relationships/hyperlink" Target="#'Calculate Pump'!A1"/><Relationship Id="rId4" Type="http://schemas.openxmlformats.org/officeDocument/2006/relationships/hyperlink" Target="#'Calculate Velocity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Calculate Flow'!A1"/><Relationship Id="rId2" Type="http://schemas.openxmlformats.org/officeDocument/2006/relationships/hyperlink" Target="#Menu!A1"/><Relationship Id="rId1" Type="http://schemas.openxmlformats.org/officeDocument/2006/relationships/image" Target="../media/image3.png"/><Relationship Id="rId6" Type="http://schemas.openxmlformats.org/officeDocument/2006/relationships/hyperlink" Target="#'Calculate Head Losses'!A1"/><Relationship Id="rId5" Type="http://schemas.openxmlformats.org/officeDocument/2006/relationships/hyperlink" Target="#'Pump Calculation'!A1"/><Relationship Id="rId4" Type="http://schemas.openxmlformats.org/officeDocument/2006/relationships/hyperlink" Target="#'Calculate Velocity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alculate Flow'!A1"/><Relationship Id="rId2" Type="http://schemas.openxmlformats.org/officeDocument/2006/relationships/hyperlink" Target="#Menu!A1"/><Relationship Id="rId1" Type="http://schemas.openxmlformats.org/officeDocument/2006/relationships/image" Target="../media/image5.png"/><Relationship Id="rId6" Type="http://schemas.openxmlformats.org/officeDocument/2006/relationships/hyperlink" Target="#'h.L-Drip'!A1"/><Relationship Id="rId5" Type="http://schemas.openxmlformats.org/officeDocument/2006/relationships/hyperlink" Target="#'Calculate Velocity'!A1"/><Relationship Id="rId4" Type="http://schemas.openxmlformats.org/officeDocument/2006/relationships/hyperlink" Target="#'Calculate Dia'!A1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4</xdr:col>
      <xdr:colOff>285750</xdr:colOff>
      <xdr:row>4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033F3FD-329A-422F-89DE-8D6695EF2791}"/>
            </a:ext>
          </a:extLst>
        </xdr:cNvPr>
        <xdr:cNvGrpSpPr/>
      </xdr:nvGrpSpPr>
      <xdr:grpSpPr>
        <a:xfrm>
          <a:off x="1876425" y="485775"/>
          <a:ext cx="895350" cy="495300"/>
          <a:chOff x="1876425" y="485775"/>
          <a:chExt cx="895350" cy="495300"/>
        </a:xfrm>
      </xdr:grpSpPr>
      <xdr:sp macro="" textlink="">
        <xdr:nvSpPr>
          <xdr:cNvPr id="5" name="Rectangle: Rounded Corners 4">
            <a:extLst>
              <a:ext uri="{FF2B5EF4-FFF2-40B4-BE49-F238E27FC236}">
                <a16:creationId xmlns:a16="http://schemas.microsoft.com/office/drawing/2014/main" id="{9E1CCEA8-0352-4B95-BC78-D808EC096590}"/>
              </a:ext>
            </a:extLst>
          </xdr:cNvPr>
          <xdr:cNvSpPr/>
        </xdr:nvSpPr>
        <xdr:spPr>
          <a:xfrm>
            <a:off x="1876425" y="485775"/>
            <a:ext cx="895350" cy="495300"/>
          </a:xfrm>
          <a:prstGeom prst="roundRect">
            <a:avLst/>
          </a:prstGeom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TextBox 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477EB400-B4C3-493E-944F-16C1989B927A}"/>
              </a:ext>
            </a:extLst>
          </xdr:cNvPr>
          <xdr:cNvSpPr txBox="1"/>
        </xdr:nvSpPr>
        <xdr:spPr>
          <a:xfrm>
            <a:off x="1933575" y="514350"/>
            <a:ext cx="762000" cy="4667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/>
              <a:t>Calculate</a:t>
            </a:r>
            <a:r>
              <a:rPr lang="en-US" sz="1100" baseline="0"/>
              <a:t> Flow</a:t>
            </a:r>
            <a:endParaRPr lang="en-US" sz="1100"/>
          </a:p>
        </xdr:txBody>
      </xdr:sp>
    </xdr:grpSp>
    <xdr:clientData/>
  </xdr:twoCellAnchor>
  <xdr:twoCellAnchor>
    <xdr:from>
      <xdr:col>5</xdr:col>
      <xdr:colOff>390525</xdr:colOff>
      <xdr:row>3</xdr:row>
      <xdr:rowOff>9525</xdr:rowOff>
    </xdr:from>
    <xdr:to>
      <xdr:col>7</xdr:col>
      <xdr:colOff>0</xdr:colOff>
      <xdr:row>4</xdr:row>
      <xdr:rowOff>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9063EFC7-BCEC-4177-846A-A4CFA69CEC33}"/>
            </a:ext>
          </a:extLst>
        </xdr:cNvPr>
        <xdr:cNvGrpSpPr/>
      </xdr:nvGrpSpPr>
      <xdr:grpSpPr>
        <a:xfrm>
          <a:off x="3486150" y="495300"/>
          <a:ext cx="895350" cy="485775"/>
          <a:chOff x="3486150" y="495300"/>
          <a:chExt cx="895350" cy="485775"/>
        </a:xfrm>
      </xdr:grpSpPr>
      <xdr:sp macro="" textlink="">
        <xdr:nvSpPr>
          <xdr:cNvPr id="7" name="Rectangle: Rounded Corners 6">
            <a:extLst>
              <a:ext uri="{FF2B5EF4-FFF2-40B4-BE49-F238E27FC236}">
                <a16:creationId xmlns:a16="http://schemas.microsoft.com/office/drawing/2014/main" id="{2E4522B5-1E98-456B-B35F-62EC3957C1FB}"/>
              </a:ext>
            </a:extLst>
          </xdr:cNvPr>
          <xdr:cNvSpPr/>
        </xdr:nvSpPr>
        <xdr:spPr>
          <a:xfrm>
            <a:off x="3486150" y="495300"/>
            <a:ext cx="895350" cy="485775"/>
          </a:xfrm>
          <a:prstGeom prst="roundRect">
            <a:avLst/>
          </a:prstGeom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" name="TextBox 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C246360-08AF-4FC9-9C8F-B9F28E3A6CA7}"/>
              </a:ext>
            </a:extLst>
          </xdr:cNvPr>
          <xdr:cNvSpPr txBox="1"/>
        </xdr:nvSpPr>
        <xdr:spPr>
          <a:xfrm>
            <a:off x="3543300" y="523875"/>
            <a:ext cx="762000" cy="457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/>
              <a:t>Calculate</a:t>
            </a:r>
            <a:r>
              <a:rPr lang="en-US" sz="1100" baseline="0"/>
              <a:t> Velocity</a:t>
            </a:r>
            <a:endParaRPr lang="en-US" sz="1100"/>
          </a:p>
        </xdr:txBody>
      </xdr:sp>
    </xdr:grpSp>
    <xdr:clientData/>
  </xdr:twoCellAnchor>
  <xdr:twoCellAnchor>
    <xdr:from>
      <xdr:col>8</xdr:col>
      <xdr:colOff>190500</xdr:colOff>
      <xdr:row>2</xdr:row>
      <xdr:rowOff>152400</xdr:rowOff>
    </xdr:from>
    <xdr:to>
      <xdr:col>9</xdr:col>
      <xdr:colOff>523875</xdr:colOff>
      <xdr:row>4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B4E44CA-D2EF-49DC-84C0-9F1F3899971B}"/>
            </a:ext>
          </a:extLst>
        </xdr:cNvPr>
        <xdr:cNvGrpSpPr/>
      </xdr:nvGrpSpPr>
      <xdr:grpSpPr>
        <a:xfrm>
          <a:off x="5181600" y="476250"/>
          <a:ext cx="942975" cy="504825"/>
          <a:chOff x="5181600" y="476250"/>
          <a:chExt cx="942975" cy="504825"/>
        </a:xfrm>
      </xdr:grpSpPr>
      <xdr:sp macro="" textlink="">
        <xdr:nvSpPr>
          <xdr:cNvPr id="9" name="Rectangle: Rounded Corners 8">
            <a:extLst>
              <a:ext uri="{FF2B5EF4-FFF2-40B4-BE49-F238E27FC236}">
                <a16:creationId xmlns:a16="http://schemas.microsoft.com/office/drawing/2014/main" id="{CB69D4D1-BC85-4355-B2E0-840B0B00A00A}"/>
              </a:ext>
            </a:extLst>
          </xdr:cNvPr>
          <xdr:cNvSpPr/>
        </xdr:nvSpPr>
        <xdr:spPr>
          <a:xfrm>
            <a:off x="5191125" y="476250"/>
            <a:ext cx="895350" cy="504825"/>
          </a:xfrm>
          <a:prstGeom prst="roundRect">
            <a:avLst/>
          </a:prstGeom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TextBox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59B8C29-E1D4-4037-84F1-B2EA051631CB}"/>
              </a:ext>
            </a:extLst>
          </xdr:cNvPr>
          <xdr:cNvSpPr txBox="1"/>
        </xdr:nvSpPr>
        <xdr:spPr>
          <a:xfrm>
            <a:off x="5181600" y="504825"/>
            <a:ext cx="942975" cy="476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/>
              <a:t>Calculate</a:t>
            </a:r>
            <a:r>
              <a:rPr lang="en-US" sz="1100" baseline="0"/>
              <a:t> Head Losses</a:t>
            </a:r>
            <a:endParaRPr lang="en-US" sz="1100"/>
          </a:p>
        </xdr:txBody>
      </xdr:sp>
    </xdr:grpSp>
    <xdr:clientData/>
  </xdr:twoCellAnchor>
  <xdr:twoCellAnchor>
    <xdr:from>
      <xdr:col>10</xdr:col>
      <xdr:colOff>552450</xdr:colOff>
      <xdr:row>2</xdr:row>
      <xdr:rowOff>142875</xdr:rowOff>
    </xdr:from>
    <xdr:to>
      <xdr:col>12</xdr:col>
      <xdr:colOff>228600</xdr:colOff>
      <xdr:row>4</xdr:row>
      <xdr:rowOff>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2312963D-AC58-4086-B6D6-ECEDECF3D38A}"/>
            </a:ext>
          </a:extLst>
        </xdr:cNvPr>
        <xdr:cNvGrpSpPr/>
      </xdr:nvGrpSpPr>
      <xdr:grpSpPr>
        <a:xfrm>
          <a:off x="6762750" y="466725"/>
          <a:ext cx="895350" cy="514350"/>
          <a:chOff x="6762750" y="466725"/>
          <a:chExt cx="895350" cy="514350"/>
        </a:xfrm>
      </xdr:grpSpPr>
      <xdr:sp macro="" textlink="">
        <xdr:nvSpPr>
          <xdr:cNvPr id="11" name="Rectangle: Rounded Corners 10">
            <a:extLst>
              <a:ext uri="{FF2B5EF4-FFF2-40B4-BE49-F238E27FC236}">
                <a16:creationId xmlns:a16="http://schemas.microsoft.com/office/drawing/2014/main" id="{A7214564-273B-4603-AE1A-8C8F70B9573F}"/>
              </a:ext>
            </a:extLst>
          </xdr:cNvPr>
          <xdr:cNvSpPr/>
        </xdr:nvSpPr>
        <xdr:spPr>
          <a:xfrm>
            <a:off x="6762750" y="466725"/>
            <a:ext cx="895350" cy="514350"/>
          </a:xfrm>
          <a:prstGeom prst="roundRect">
            <a:avLst/>
          </a:prstGeom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" name="TextBox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2FC7D014-EE60-48F4-AC9A-E49281A04A60}"/>
              </a:ext>
            </a:extLst>
          </xdr:cNvPr>
          <xdr:cNvSpPr txBox="1"/>
        </xdr:nvSpPr>
        <xdr:spPr>
          <a:xfrm>
            <a:off x="6819900" y="495300"/>
            <a:ext cx="762000" cy="485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/>
              <a:t>Calculate</a:t>
            </a:r>
            <a:r>
              <a:rPr lang="en-US" sz="1100" baseline="0"/>
              <a:t> Pump</a:t>
            </a:r>
            <a:endParaRPr lang="en-US" sz="1100"/>
          </a:p>
        </xdr:txBody>
      </xdr:sp>
    </xdr:grpSp>
    <xdr:clientData/>
  </xdr:twoCellAnchor>
  <xdr:twoCellAnchor>
    <xdr:from>
      <xdr:col>2</xdr:col>
      <xdr:colOff>590550</xdr:colOff>
      <xdr:row>14</xdr:row>
      <xdr:rowOff>47625</xdr:rowOff>
    </xdr:from>
    <xdr:to>
      <xdr:col>8</xdr:col>
      <xdr:colOff>172965</xdr:colOff>
      <xdr:row>17</xdr:row>
      <xdr:rowOff>76201</xdr:rowOff>
    </xdr:to>
    <xdr:pic>
      <xdr:nvPicPr>
        <xdr:cNvPr id="14" name="Picture 1" descr="Header Eminent (2)">
          <a:extLst>
            <a:ext uri="{FF2B5EF4-FFF2-40B4-BE49-F238E27FC236}">
              <a16:creationId xmlns:a16="http://schemas.microsoft.com/office/drawing/2014/main" id="{57113568-708A-4C69-903D-EB4BB7D0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4038600"/>
          <a:ext cx="330669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942975</xdr:colOff>
      <xdr:row>16</xdr:row>
      <xdr:rowOff>28574</xdr:rowOff>
    </xdr:from>
    <xdr:to>
      <xdr:col>5</xdr:col>
      <xdr:colOff>249165</xdr:colOff>
      <xdr:row>19</xdr:row>
      <xdr:rowOff>57150</xdr:rowOff>
    </xdr:to>
    <xdr:pic>
      <xdr:nvPicPr>
        <xdr:cNvPr id="8" name="Picture 1" descr="Header Eminent (2)">
          <a:extLst>
            <a:ext uri="{FF2B5EF4-FFF2-40B4-BE49-F238E27FC236}">
              <a16:creationId xmlns:a16="http://schemas.microsoft.com/office/drawing/2014/main" id="{4EEC69BC-2E3E-46AE-A116-922D7C1D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3057524"/>
          <a:ext cx="330669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295275</xdr:colOff>
      <xdr:row>11</xdr:row>
      <xdr:rowOff>114300</xdr:rowOff>
    </xdr:from>
    <xdr:to>
      <xdr:col>9</xdr:col>
      <xdr:colOff>923925</xdr:colOff>
      <xdr:row>21</xdr:row>
      <xdr:rowOff>114300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7DF2BB4C-324E-4587-8700-867B742EEB1D}"/>
            </a:ext>
          </a:extLst>
        </xdr:cNvPr>
        <xdr:cNvGrpSpPr/>
      </xdr:nvGrpSpPr>
      <xdr:grpSpPr>
        <a:xfrm>
          <a:off x="5295900" y="2266950"/>
          <a:ext cx="2143125" cy="1714500"/>
          <a:chOff x="4905375" y="1457325"/>
          <a:chExt cx="2143125" cy="1714500"/>
        </a:xfrm>
      </xdr:grpSpPr>
      <xdr:grpSp>
        <xdr:nvGrpSpPr>
          <xdr:cNvPr id="26" name="Group 25">
            <a:extLst>
              <a:ext uri="{FF2B5EF4-FFF2-40B4-BE49-F238E27FC236}">
                <a16:creationId xmlns:a16="http://schemas.microsoft.com/office/drawing/2014/main" id="{BDC8A3A3-477E-43F9-A0FD-F6696563CEE2}"/>
              </a:ext>
            </a:extLst>
          </xdr:cNvPr>
          <xdr:cNvGrpSpPr/>
        </xdr:nvGrpSpPr>
        <xdr:grpSpPr>
          <a:xfrm>
            <a:off x="5572125" y="1457325"/>
            <a:ext cx="895350" cy="590550"/>
            <a:chOff x="5648325" y="647700"/>
            <a:chExt cx="895350" cy="590550"/>
          </a:xfrm>
        </xdr:grpSpPr>
        <xdr:sp macro="" textlink="">
          <xdr:nvSpPr>
            <xdr:cNvPr id="39" name="Rectangle: Rounded Corners 38">
              <a:extLst>
                <a:ext uri="{FF2B5EF4-FFF2-40B4-BE49-F238E27FC236}">
                  <a16:creationId xmlns:a16="http://schemas.microsoft.com/office/drawing/2014/main" id="{54256B3A-52C6-40D5-B64B-7612FE1D48DD}"/>
                </a:ext>
              </a:extLst>
            </xdr:cNvPr>
            <xdr:cNvSpPr/>
          </xdr:nvSpPr>
          <xdr:spPr>
            <a:xfrm>
              <a:off x="5648325" y="647700"/>
              <a:ext cx="895350" cy="504825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0" name="TextBox 39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917396F5-CE59-4FF7-B8C8-1AE735D39687}"/>
                </a:ext>
              </a:extLst>
            </xdr:cNvPr>
            <xdr:cNvSpPr txBox="1"/>
          </xdr:nvSpPr>
          <xdr:spPr>
            <a:xfrm>
              <a:off x="5695950" y="762000"/>
              <a:ext cx="762000" cy="4762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Menu</a:t>
              </a:r>
            </a:p>
          </xdr:txBody>
        </xdr:sp>
      </xdr:grpSp>
      <xdr:grpSp>
        <xdr:nvGrpSpPr>
          <xdr:cNvPr id="27" name="Group 26">
            <a:extLst>
              <a:ext uri="{FF2B5EF4-FFF2-40B4-BE49-F238E27FC236}">
                <a16:creationId xmlns:a16="http://schemas.microsoft.com/office/drawing/2014/main" id="{1C7936D5-77C7-4A8C-9288-3E3E1455E3A5}"/>
              </a:ext>
            </a:extLst>
          </xdr:cNvPr>
          <xdr:cNvGrpSpPr/>
        </xdr:nvGrpSpPr>
        <xdr:grpSpPr>
          <a:xfrm>
            <a:off x="4905375" y="2047875"/>
            <a:ext cx="895350" cy="495300"/>
            <a:chOff x="1876425" y="485775"/>
            <a:chExt cx="895350" cy="495300"/>
          </a:xfrm>
        </xdr:grpSpPr>
        <xdr:sp macro="" textlink="">
          <xdr:nvSpPr>
            <xdr:cNvPr id="37" name="Rectangle: Rounded Corners 36">
              <a:extLst>
                <a:ext uri="{FF2B5EF4-FFF2-40B4-BE49-F238E27FC236}">
                  <a16:creationId xmlns:a16="http://schemas.microsoft.com/office/drawing/2014/main" id="{5C418CDB-4F65-46B6-AC3F-E9FEC95A1F19}"/>
                </a:ext>
              </a:extLst>
            </xdr:cNvPr>
            <xdr:cNvSpPr/>
          </xdr:nvSpPr>
          <xdr:spPr>
            <a:xfrm>
              <a:off x="1876425" y="485775"/>
              <a:ext cx="895350" cy="495300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8" name="TextBox 37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98021C85-1D9E-41A1-A6F6-EA122DCE33DB}"/>
                </a:ext>
              </a:extLst>
            </xdr:cNvPr>
            <xdr:cNvSpPr txBox="1"/>
          </xdr:nvSpPr>
          <xdr:spPr>
            <a:xfrm>
              <a:off x="1933575" y="514350"/>
              <a:ext cx="762000" cy="4667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Flow</a:t>
              </a:r>
              <a:endParaRPr lang="en-US" sz="1100"/>
            </a:p>
          </xdr:txBody>
        </xdr:sp>
      </xdr:grpSp>
      <xdr:grpSp>
        <xdr:nvGrpSpPr>
          <xdr:cNvPr id="28" name="Group 27">
            <a:extLst>
              <a:ext uri="{FF2B5EF4-FFF2-40B4-BE49-F238E27FC236}">
                <a16:creationId xmlns:a16="http://schemas.microsoft.com/office/drawing/2014/main" id="{801C818F-936E-4A15-8E86-987CFA062D33}"/>
              </a:ext>
            </a:extLst>
          </xdr:cNvPr>
          <xdr:cNvGrpSpPr/>
        </xdr:nvGrpSpPr>
        <xdr:grpSpPr>
          <a:xfrm>
            <a:off x="6143625" y="2038350"/>
            <a:ext cx="895350" cy="485775"/>
            <a:chOff x="3486150" y="495300"/>
            <a:chExt cx="895350" cy="485775"/>
          </a:xfrm>
        </xdr:grpSpPr>
        <xdr:sp macro="" textlink="">
          <xdr:nvSpPr>
            <xdr:cNvPr id="35" name="Rectangle: Rounded Corners 34">
              <a:extLst>
                <a:ext uri="{FF2B5EF4-FFF2-40B4-BE49-F238E27FC236}">
                  <a16:creationId xmlns:a16="http://schemas.microsoft.com/office/drawing/2014/main" id="{A3876035-76F3-4D18-8F5F-7E06C8B0E940}"/>
                </a:ext>
              </a:extLst>
            </xdr:cNvPr>
            <xdr:cNvSpPr/>
          </xdr:nvSpPr>
          <xdr:spPr>
            <a:xfrm>
              <a:off x="3486150" y="495300"/>
              <a:ext cx="895350" cy="485775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6" name="TextBox 35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0D405AE5-129E-41F3-BB99-595D27F7BF20}"/>
                </a:ext>
              </a:extLst>
            </xdr:cNvPr>
            <xdr:cNvSpPr txBox="1"/>
          </xdr:nvSpPr>
          <xdr:spPr>
            <a:xfrm>
              <a:off x="3543300" y="523875"/>
              <a:ext cx="762000" cy="4572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Velocity</a:t>
              </a:r>
              <a:endParaRPr lang="en-US" sz="1100"/>
            </a:p>
          </xdr:txBody>
        </xdr:sp>
      </xdr:grpSp>
      <xdr:grpSp>
        <xdr:nvGrpSpPr>
          <xdr:cNvPr id="29" name="Group 28">
            <a:extLst>
              <a:ext uri="{FF2B5EF4-FFF2-40B4-BE49-F238E27FC236}">
                <a16:creationId xmlns:a16="http://schemas.microsoft.com/office/drawing/2014/main" id="{DBBBE1B1-54FB-43C7-92C4-B5C503E7973F}"/>
              </a:ext>
            </a:extLst>
          </xdr:cNvPr>
          <xdr:cNvGrpSpPr/>
        </xdr:nvGrpSpPr>
        <xdr:grpSpPr>
          <a:xfrm>
            <a:off x="4905375" y="2657475"/>
            <a:ext cx="895350" cy="504825"/>
            <a:chOff x="5191125" y="476250"/>
            <a:chExt cx="895350" cy="504825"/>
          </a:xfrm>
        </xdr:grpSpPr>
        <xdr:sp macro="" textlink="">
          <xdr:nvSpPr>
            <xdr:cNvPr id="33" name="Rectangle: Rounded Corners 32">
              <a:extLst>
                <a:ext uri="{FF2B5EF4-FFF2-40B4-BE49-F238E27FC236}">
                  <a16:creationId xmlns:a16="http://schemas.microsoft.com/office/drawing/2014/main" id="{9A66EA13-83A2-4992-ADC0-9FC57C7F9CE5}"/>
                </a:ext>
              </a:extLst>
            </xdr:cNvPr>
            <xdr:cNvSpPr/>
          </xdr:nvSpPr>
          <xdr:spPr>
            <a:xfrm>
              <a:off x="5191125" y="476250"/>
              <a:ext cx="895350" cy="504825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4" name="TextBox 33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id="{15D8F42E-E6D2-451A-BEF5-FFBBB3FC9E50}"/>
                </a:ext>
              </a:extLst>
            </xdr:cNvPr>
            <xdr:cNvSpPr txBox="1"/>
          </xdr:nvSpPr>
          <xdr:spPr>
            <a:xfrm>
              <a:off x="5248274" y="504825"/>
              <a:ext cx="809625" cy="4762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Pump</a:t>
              </a:r>
              <a:endParaRPr lang="en-US" sz="1100"/>
            </a:p>
          </xdr:txBody>
        </xdr:sp>
      </xdr:grpSp>
      <xdr:grpSp>
        <xdr:nvGrpSpPr>
          <xdr:cNvPr id="30" name="Group 29">
            <a:extLst>
              <a:ext uri="{FF2B5EF4-FFF2-40B4-BE49-F238E27FC236}">
                <a16:creationId xmlns:a16="http://schemas.microsoft.com/office/drawing/2014/main" id="{A972F69D-4DE4-4000-96AB-01435E0BE357}"/>
              </a:ext>
            </a:extLst>
          </xdr:cNvPr>
          <xdr:cNvGrpSpPr/>
        </xdr:nvGrpSpPr>
        <xdr:grpSpPr>
          <a:xfrm>
            <a:off x="6153150" y="2657475"/>
            <a:ext cx="895350" cy="514350"/>
            <a:chOff x="6762750" y="466725"/>
            <a:chExt cx="895350" cy="514350"/>
          </a:xfrm>
        </xdr:grpSpPr>
        <xdr:sp macro="" textlink="">
          <xdr:nvSpPr>
            <xdr:cNvPr id="31" name="Rectangle: Rounded Corners 30">
              <a:extLst>
                <a:ext uri="{FF2B5EF4-FFF2-40B4-BE49-F238E27FC236}">
                  <a16:creationId xmlns:a16="http://schemas.microsoft.com/office/drawing/2014/main" id="{2D72817B-DD6B-4827-95E0-6094220DC446}"/>
                </a:ext>
              </a:extLst>
            </xdr:cNvPr>
            <xdr:cNvSpPr/>
          </xdr:nvSpPr>
          <xdr:spPr>
            <a:xfrm>
              <a:off x="6762750" y="466725"/>
              <a:ext cx="895350" cy="514350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2" name="TextBox 31">
              <a:hlinkClick xmlns:r="http://schemas.openxmlformats.org/officeDocument/2006/relationships" r:id="rId6"/>
              <a:extLst>
                <a:ext uri="{FF2B5EF4-FFF2-40B4-BE49-F238E27FC236}">
                  <a16:creationId xmlns:a16="http://schemas.microsoft.com/office/drawing/2014/main" id="{A5BBA91F-D8D1-47BA-A2D2-CF401409AB10}"/>
                </a:ext>
              </a:extLst>
            </xdr:cNvPr>
            <xdr:cNvSpPr txBox="1"/>
          </xdr:nvSpPr>
          <xdr:spPr>
            <a:xfrm>
              <a:off x="6819900" y="495300"/>
              <a:ext cx="762000" cy="4857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Head Loss</a:t>
              </a:r>
              <a:endParaRPr lang="en-US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593066</xdr:colOff>
      <xdr:row>15</xdr:row>
      <xdr:rowOff>35944</xdr:rowOff>
    </xdr:from>
    <xdr:to>
      <xdr:col>3</xdr:col>
      <xdr:colOff>26855</xdr:colOff>
      <xdr:row>18</xdr:row>
      <xdr:rowOff>65059</xdr:rowOff>
    </xdr:to>
    <xdr:pic>
      <xdr:nvPicPr>
        <xdr:cNvPr id="5" name="Picture 1" descr="Header Eminent (2)">
          <a:extLst>
            <a:ext uri="{FF2B5EF4-FFF2-40B4-BE49-F238E27FC236}">
              <a16:creationId xmlns:a16="http://schemas.microsoft.com/office/drawing/2014/main" id="{9A39DEDD-C9D5-4416-976F-A1DDF064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66" y="3423609"/>
          <a:ext cx="330669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266700</xdr:colOff>
      <xdr:row>12</xdr:row>
      <xdr:rowOff>9525</xdr:rowOff>
    </xdr:from>
    <xdr:to>
      <xdr:col>6</xdr:col>
      <xdr:colOff>609600</xdr:colOff>
      <xdr:row>22</xdr:row>
      <xdr:rowOff>9525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8D2D5F2A-DA85-435F-AA7F-2202A1A64C48}"/>
            </a:ext>
          </a:extLst>
        </xdr:cNvPr>
        <xdr:cNvGrpSpPr/>
      </xdr:nvGrpSpPr>
      <xdr:grpSpPr>
        <a:xfrm>
          <a:off x="5495925" y="2343150"/>
          <a:ext cx="2143125" cy="1714500"/>
          <a:chOff x="4905375" y="1457325"/>
          <a:chExt cx="2143125" cy="1714500"/>
        </a:xfrm>
      </xdr:grpSpPr>
      <xdr:grpSp>
        <xdr:nvGrpSpPr>
          <xdr:cNvPr id="20" name="Group 19">
            <a:extLst>
              <a:ext uri="{FF2B5EF4-FFF2-40B4-BE49-F238E27FC236}">
                <a16:creationId xmlns:a16="http://schemas.microsoft.com/office/drawing/2014/main" id="{E0A4DC20-C9C0-4710-8FE0-6D73A295BC12}"/>
              </a:ext>
            </a:extLst>
          </xdr:cNvPr>
          <xdr:cNvGrpSpPr/>
        </xdr:nvGrpSpPr>
        <xdr:grpSpPr>
          <a:xfrm>
            <a:off x="5572125" y="1457325"/>
            <a:ext cx="895350" cy="590550"/>
            <a:chOff x="5648325" y="647700"/>
            <a:chExt cx="895350" cy="590550"/>
          </a:xfrm>
        </xdr:grpSpPr>
        <xdr:sp macro="" textlink="">
          <xdr:nvSpPr>
            <xdr:cNvPr id="49" name="Rectangle: Rounded Corners 48">
              <a:extLst>
                <a:ext uri="{FF2B5EF4-FFF2-40B4-BE49-F238E27FC236}">
                  <a16:creationId xmlns:a16="http://schemas.microsoft.com/office/drawing/2014/main" id="{EE49D186-CF65-4171-B085-E1CBB9C399FD}"/>
                </a:ext>
              </a:extLst>
            </xdr:cNvPr>
            <xdr:cNvSpPr/>
          </xdr:nvSpPr>
          <xdr:spPr>
            <a:xfrm>
              <a:off x="5648325" y="647700"/>
              <a:ext cx="895350" cy="504825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50" name="TextBox 49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36E4E1EC-E76F-4B71-AD96-FD4FDFE59D3C}"/>
                </a:ext>
              </a:extLst>
            </xdr:cNvPr>
            <xdr:cNvSpPr txBox="1"/>
          </xdr:nvSpPr>
          <xdr:spPr>
            <a:xfrm>
              <a:off x="5695950" y="762000"/>
              <a:ext cx="762000" cy="4762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Menu</a:t>
              </a:r>
            </a:p>
          </xdr:txBody>
        </xdr:sp>
      </xdr:grpSp>
      <xdr:grpSp>
        <xdr:nvGrpSpPr>
          <xdr:cNvPr id="21" name="Group 20">
            <a:extLst>
              <a:ext uri="{FF2B5EF4-FFF2-40B4-BE49-F238E27FC236}">
                <a16:creationId xmlns:a16="http://schemas.microsoft.com/office/drawing/2014/main" id="{E09036FE-7950-42FD-BD28-01017F899981}"/>
              </a:ext>
            </a:extLst>
          </xdr:cNvPr>
          <xdr:cNvGrpSpPr/>
        </xdr:nvGrpSpPr>
        <xdr:grpSpPr>
          <a:xfrm>
            <a:off x="4905375" y="2047875"/>
            <a:ext cx="895350" cy="495300"/>
            <a:chOff x="1876425" y="485775"/>
            <a:chExt cx="895350" cy="495300"/>
          </a:xfrm>
        </xdr:grpSpPr>
        <xdr:sp macro="" textlink="">
          <xdr:nvSpPr>
            <xdr:cNvPr id="47" name="Rectangle: Rounded Corners 46">
              <a:extLst>
                <a:ext uri="{FF2B5EF4-FFF2-40B4-BE49-F238E27FC236}">
                  <a16:creationId xmlns:a16="http://schemas.microsoft.com/office/drawing/2014/main" id="{F388B463-9736-4BA2-B310-2594766EC95E}"/>
                </a:ext>
              </a:extLst>
            </xdr:cNvPr>
            <xdr:cNvSpPr/>
          </xdr:nvSpPr>
          <xdr:spPr>
            <a:xfrm>
              <a:off x="1876425" y="485775"/>
              <a:ext cx="895350" cy="495300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8" name="TextBox 47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1D335752-2AD2-4F74-AA88-5C6D43754FB8}"/>
                </a:ext>
              </a:extLst>
            </xdr:cNvPr>
            <xdr:cNvSpPr txBox="1"/>
          </xdr:nvSpPr>
          <xdr:spPr>
            <a:xfrm>
              <a:off x="1933575" y="514350"/>
              <a:ext cx="762000" cy="4667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Flow</a:t>
              </a:r>
              <a:endParaRPr lang="en-US" sz="1100"/>
            </a:p>
          </xdr:txBody>
        </xdr:sp>
      </xdr:grpSp>
      <xdr:grpSp>
        <xdr:nvGrpSpPr>
          <xdr:cNvPr id="22" name="Group 21">
            <a:extLst>
              <a:ext uri="{FF2B5EF4-FFF2-40B4-BE49-F238E27FC236}">
                <a16:creationId xmlns:a16="http://schemas.microsoft.com/office/drawing/2014/main" id="{917C1145-ADB2-4CE2-8F75-D99AE47B7B83}"/>
              </a:ext>
            </a:extLst>
          </xdr:cNvPr>
          <xdr:cNvGrpSpPr/>
        </xdr:nvGrpSpPr>
        <xdr:grpSpPr>
          <a:xfrm>
            <a:off x="6143625" y="2038350"/>
            <a:ext cx="895350" cy="485775"/>
            <a:chOff x="3486150" y="495300"/>
            <a:chExt cx="895350" cy="485775"/>
          </a:xfrm>
        </xdr:grpSpPr>
        <xdr:sp macro="" textlink="">
          <xdr:nvSpPr>
            <xdr:cNvPr id="45" name="Rectangle: Rounded Corners 44">
              <a:extLst>
                <a:ext uri="{FF2B5EF4-FFF2-40B4-BE49-F238E27FC236}">
                  <a16:creationId xmlns:a16="http://schemas.microsoft.com/office/drawing/2014/main" id="{2F2568C0-C077-4BC6-A186-5F352712D5CF}"/>
                </a:ext>
              </a:extLst>
            </xdr:cNvPr>
            <xdr:cNvSpPr/>
          </xdr:nvSpPr>
          <xdr:spPr>
            <a:xfrm>
              <a:off x="3486150" y="495300"/>
              <a:ext cx="895350" cy="485775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6" name="TextBox 45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B7D986ED-2A3D-484E-B9C1-971BA79EA6D7}"/>
                </a:ext>
              </a:extLst>
            </xdr:cNvPr>
            <xdr:cNvSpPr txBox="1"/>
          </xdr:nvSpPr>
          <xdr:spPr>
            <a:xfrm>
              <a:off x="3543300" y="523875"/>
              <a:ext cx="762000" cy="4572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Velocity</a:t>
              </a:r>
              <a:endParaRPr lang="en-US" sz="1100"/>
            </a:p>
          </xdr:txBody>
        </xdr:sp>
      </xdr:grpSp>
      <xdr:grpSp>
        <xdr:nvGrpSpPr>
          <xdr:cNvPr id="23" name="Group 22">
            <a:extLst>
              <a:ext uri="{FF2B5EF4-FFF2-40B4-BE49-F238E27FC236}">
                <a16:creationId xmlns:a16="http://schemas.microsoft.com/office/drawing/2014/main" id="{4C076CBA-DFED-4596-82A4-03F0D79DBDE9}"/>
              </a:ext>
            </a:extLst>
          </xdr:cNvPr>
          <xdr:cNvGrpSpPr/>
        </xdr:nvGrpSpPr>
        <xdr:grpSpPr>
          <a:xfrm>
            <a:off x="4905375" y="2657475"/>
            <a:ext cx="895350" cy="504825"/>
            <a:chOff x="5191125" y="476250"/>
            <a:chExt cx="895350" cy="504825"/>
          </a:xfrm>
        </xdr:grpSpPr>
        <xdr:sp macro="" textlink="">
          <xdr:nvSpPr>
            <xdr:cNvPr id="43" name="Rectangle: Rounded Corners 42">
              <a:extLst>
                <a:ext uri="{FF2B5EF4-FFF2-40B4-BE49-F238E27FC236}">
                  <a16:creationId xmlns:a16="http://schemas.microsoft.com/office/drawing/2014/main" id="{BE2F2414-FC24-4830-AB50-B4A23C092CF7}"/>
                </a:ext>
              </a:extLst>
            </xdr:cNvPr>
            <xdr:cNvSpPr/>
          </xdr:nvSpPr>
          <xdr:spPr>
            <a:xfrm>
              <a:off x="5191125" y="476250"/>
              <a:ext cx="895350" cy="504825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4" name="TextBox 43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id="{B7C7C14D-5DD9-48FD-9122-EC5C0E3ADD1B}"/>
                </a:ext>
              </a:extLst>
            </xdr:cNvPr>
            <xdr:cNvSpPr txBox="1"/>
          </xdr:nvSpPr>
          <xdr:spPr>
            <a:xfrm>
              <a:off x="5248274" y="504825"/>
              <a:ext cx="809625" cy="4762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Pump</a:t>
              </a:r>
              <a:endParaRPr lang="en-US" sz="1100"/>
            </a:p>
          </xdr:txBody>
        </xdr:sp>
      </xdr:grp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7A066B7D-7F07-4F5C-A92B-5B6180A79BD9}"/>
              </a:ext>
            </a:extLst>
          </xdr:cNvPr>
          <xdr:cNvGrpSpPr/>
        </xdr:nvGrpSpPr>
        <xdr:grpSpPr>
          <a:xfrm>
            <a:off x="6153150" y="2657475"/>
            <a:ext cx="895350" cy="514350"/>
            <a:chOff x="6762750" y="466725"/>
            <a:chExt cx="895350" cy="514350"/>
          </a:xfrm>
        </xdr:grpSpPr>
        <xdr:sp macro="" textlink="">
          <xdr:nvSpPr>
            <xdr:cNvPr id="41" name="Rectangle: Rounded Corners 40">
              <a:extLst>
                <a:ext uri="{FF2B5EF4-FFF2-40B4-BE49-F238E27FC236}">
                  <a16:creationId xmlns:a16="http://schemas.microsoft.com/office/drawing/2014/main" id="{CE4CE542-313C-4B83-A178-11284016072E}"/>
                </a:ext>
              </a:extLst>
            </xdr:cNvPr>
            <xdr:cNvSpPr/>
          </xdr:nvSpPr>
          <xdr:spPr>
            <a:xfrm>
              <a:off x="6762750" y="466725"/>
              <a:ext cx="895350" cy="514350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2" name="TextBox 41">
              <a:hlinkClick xmlns:r="http://schemas.openxmlformats.org/officeDocument/2006/relationships" r:id="rId6"/>
              <a:extLst>
                <a:ext uri="{FF2B5EF4-FFF2-40B4-BE49-F238E27FC236}">
                  <a16:creationId xmlns:a16="http://schemas.microsoft.com/office/drawing/2014/main" id="{F2F7F9C0-8A24-4D05-8887-5815B9F6173C}"/>
                </a:ext>
              </a:extLst>
            </xdr:cNvPr>
            <xdr:cNvSpPr txBox="1"/>
          </xdr:nvSpPr>
          <xdr:spPr>
            <a:xfrm>
              <a:off x="6819900" y="495300"/>
              <a:ext cx="762000" cy="4857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Head Loss</a:t>
              </a:r>
              <a:endParaRPr lang="en-US" sz="1100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593066</xdr:colOff>
      <xdr:row>15</xdr:row>
      <xdr:rowOff>35944</xdr:rowOff>
    </xdr:from>
    <xdr:to>
      <xdr:col>3</xdr:col>
      <xdr:colOff>26855</xdr:colOff>
      <xdr:row>18</xdr:row>
      <xdr:rowOff>65059</xdr:rowOff>
    </xdr:to>
    <xdr:pic>
      <xdr:nvPicPr>
        <xdr:cNvPr id="2" name="Picture 1" descr="Header Eminent (2)">
          <a:extLst>
            <a:ext uri="{FF2B5EF4-FFF2-40B4-BE49-F238E27FC236}">
              <a16:creationId xmlns:a16="http://schemas.microsoft.com/office/drawing/2014/main" id="{0DD05774-86F2-4150-B24D-241C7B38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66" y="2798194"/>
          <a:ext cx="3653364" cy="514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219075</xdr:colOff>
      <xdr:row>11</xdr:row>
      <xdr:rowOff>28575</xdr:rowOff>
    </xdr:from>
    <xdr:to>
      <xdr:col>6</xdr:col>
      <xdr:colOff>561975</xdr:colOff>
      <xdr:row>21</xdr:row>
      <xdr:rowOff>28575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CFCE7CE8-51F1-4CFC-A89E-2B641C86E3EA}"/>
            </a:ext>
          </a:extLst>
        </xdr:cNvPr>
        <xdr:cNvGrpSpPr/>
      </xdr:nvGrpSpPr>
      <xdr:grpSpPr>
        <a:xfrm>
          <a:off x="5448300" y="2209800"/>
          <a:ext cx="2143125" cy="1714500"/>
          <a:chOff x="4905375" y="1457325"/>
          <a:chExt cx="2143125" cy="1714500"/>
        </a:xfrm>
      </xdr:grpSpPr>
      <xdr:grpSp>
        <xdr:nvGrpSpPr>
          <xdr:cNvPr id="20" name="Group 19">
            <a:extLst>
              <a:ext uri="{FF2B5EF4-FFF2-40B4-BE49-F238E27FC236}">
                <a16:creationId xmlns:a16="http://schemas.microsoft.com/office/drawing/2014/main" id="{52F7D7D7-889C-40FA-B04A-AB8000A95DD3}"/>
              </a:ext>
            </a:extLst>
          </xdr:cNvPr>
          <xdr:cNvGrpSpPr/>
        </xdr:nvGrpSpPr>
        <xdr:grpSpPr>
          <a:xfrm>
            <a:off x="5572125" y="1457325"/>
            <a:ext cx="895350" cy="590550"/>
            <a:chOff x="5648325" y="647700"/>
            <a:chExt cx="895350" cy="590550"/>
          </a:xfrm>
        </xdr:grpSpPr>
        <xdr:sp macro="" textlink="">
          <xdr:nvSpPr>
            <xdr:cNvPr id="33" name="Rectangle: Rounded Corners 32">
              <a:extLst>
                <a:ext uri="{FF2B5EF4-FFF2-40B4-BE49-F238E27FC236}">
                  <a16:creationId xmlns:a16="http://schemas.microsoft.com/office/drawing/2014/main" id="{4673D65E-FB03-496D-9F35-22DE7874D4BD}"/>
                </a:ext>
              </a:extLst>
            </xdr:cNvPr>
            <xdr:cNvSpPr/>
          </xdr:nvSpPr>
          <xdr:spPr>
            <a:xfrm>
              <a:off x="5648325" y="647700"/>
              <a:ext cx="895350" cy="504825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4" name="TextBox 33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74D86130-FC68-4897-8A54-46DDB2AD59A3}"/>
                </a:ext>
              </a:extLst>
            </xdr:cNvPr>
            <xdr:cNvSpPr txBox="1"/>
          </xdr:nvSpPr>
          <xdr:spPr>
            <a:xfrm>
              <a:off x="5695950" y="762000"/>
              <a:ext cx="762000" cy="4762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Menu</a:t>
              </a:r>
            </a:p>
          </xdr:txBody>
        </xdr:sp>
      </xdr:grpSp>
      <xdr:grpSp>
        <xdr:nvGrpSpPr>
          <xdr:cNvPr id="21" name="Group 20">
            <a:extLst>
              <a:ext uri="{FF2B5EF4-FFF2-40B4-BE49-F238E27FC236}">
                <a16:creationId xmlns:a16="http://schemas.microsoft.com/office/drawing/2014/main" id="{C7995E3F-186B-4035-AC66-FE5CFE4FE2B0}"/>
              </a:ext>
            </a:extLst>
          </xdr:cNvPr>
          <xdr:cNvGrpSpPr/>
        </xdr:nvGrpSpPr>
        <xdr:grpSpPr>
          <a:xfrm>
            <a:off x="4905375" y="2047875"/>
            <a:ext cx="895350" cy="495300"/>
            <a:chOff x="1876425" y="485775"/>
            <a:chExt cx="895350" cy="495300"/>
          </a:xfrm>
        </xdr:grpSpPr>
        <xdr:sp macro="" textlink="">
          <xdr:nvSpPr>
            <xdr:cNvPr id="31" name="Rectangle: Rounded Corners 30">
              <a:extLst>
                <a:ext uri="{FF2B5EF4-FFF2-40B4-BE49-F238E27FC236}">
                  <a16:creationId xmlns:a16="http://schemas.microsoft.com/office/drawing/2014/main" id="{BBE8AF7E-162A-412A-B968-486CBDE4C8C6}"/>
                </a:ext>
              </a:extLst>
            </xdr:cNvPr>
            <xdr:cNvSpPr/>
          </xdr:nvSpPr>
          <xdr:spPr>
            <a:xfrm>
              <a:off x="1876425" y="485775"/>
              <a:ext cx="895350" cy="495300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2" name="TextBox 31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1008DA52-A76E-4168-B143-21F07D165D76}"/>
                </a:ext>
              </a:extLst>
            </xdr:cNvPr>
            <xdr:cNvSpPr txBox="1"/>
          </xdr:nvSpPr>
          <xdr:spPr>
            <a:xfrm>
              <a:off x="1933575" y="514350"/>
              <a:ext cx="762000" cy="4667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Flow</a:t>
              </a:r>
              <a:endParaRPr lang="en-US" sz="1100"/>
            </a:p>
          </xdr:txBody>
        </xdr:sp>
      </xdr:grpSp>
      <xdr:grpSp>
        <xdr:nvGrpSpPr>
          <xdr:cNvPr id="22" name="Group 21">
            <a:extLst>
              <a:ext uri="{FF2B5EF4-FFF2-40B4-BE49-F238E27FC236}">
                <a16:creationId xmlns:a16="http://schemas.microsoft.com/office/drawing/2014/main" id="{8510E6F0-441B-4E58-A579-B6E33F128F55}"/>
              </a:ext>
            </a:extLst>
          </xdr:cNvPr>
          <xdr:cNvGrpSpPr/>
        </xdr:nvGrpSpPr>
        <xdr:grpSpPr>
          <a:xfrm>
            <a:off x="6143625" y="2038350"/>
            <a:ext cx="895350" cy="485775"/>
            <a:chOff x="3486150" y="495300"/>
            <a:chExt cx="895350" cy="485775"/>
          </a:xfrm>
        </xdr:grpSpPr>
        <xdr:sp macro="" textlink="">
          <xdr:nvSpPr>
            <xdr:cNvPr id="29" name="Rectangle: Rounded Corners 28">
              <a:extLst>
                <a:ext uri="{FF2B5EF4-FFF2-40B4-BE49-F238E27FC236}">
                  <a16:creationId xmlns:a16="http://schemas.microsoft.com/office/drawing/2014/main" id="{7F55C7BD-39A1-4D4B-86E8-B9BF57A9D716}"/>
                </a:ext>
              </a:extLst>
            </xdr:cNvPr>
            <xdr:cNvSpPr/>
          </xdr:nvSpPr>
          <xdr:spPr>
            <a:xfrm>
              <a:off x="3486150" y="495300"/>
              <a:ext cx="895350" cy="485775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0" name="TextBox 29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0BE1049A-8BAC-4E39-A579-AC4C5156EB8C}"/>
                </a:ext>
              </a:extLst>
            </xdr:cNvPr>
            <xdr:cNvSpPr txBox="1"/>
          </xdr:nvSpPr>
          <xdr:spPr>
            <a:xfrm>
              <a:off x="3543300" y="523875"/>
              <a:ext cx="762000" cy="4572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Velocity</a:t>
              </a:r>
              <a:endParaRPr lang="en-US" sz="1100"/>
            </a:p>
          </xdr:txBody>
        </xdr:sp>
      </xdr:grpSp>
      <xdr:grpSp>
        <xdr:nvGrpSpPr>
          <xdr:cNvPr id="23" name="Group 22">
            <a:extLst>
              <a:ext uri="{FF2B5EF4-FFF2-40B4-BE49-F238E27FC236}">
                <a16:creationId xmlns:a16="http://schemas.microsoft.com/office/drawing/2014/main" id="{C6C78FFC-F01D-47C2-88FB-9177C76A9F74}"/>
              </a:ext>
            </a:extLst>
          </xdr:cNvPr>
          <xdr:cNvGrpSpPr/>
        </xdr:nvGrpSpPr>
        <xdr:grpSpPr>
          <a:xfrm>
            <a:off x="4905375" y="2657475"/>
            <a:ext cx="895350" cy="504825"/>
            <a:chOff x="5191125" y="476250"/>
            <a:chExt cx="895350" cy="504825"/>
          </a:xfrm>
        </xdr:grpSpPr>
        <xdr:sp macro="" textlink="">
          <xdr:nvSpPr>
            <xdr:cNvPr id="27" name="Rectangle: Rounded Corners 26">
              <a:extLst>
                <a:ext uri="{FF2B5EF4-FFF2-40B4-BE49-F238E27FC236}">
                  <a16:creationId xmlns:a16="http://schemas.microsoft.com/office/drawing/2014/main" id="{D8447E0F-D7BE-4D78-95F1-75729B667888}"/>
                </a:ext>
              </a:extLst>
            </xdr:cNvPr>
            <xdr:cNvSpPr/>
          </xdr:nvSpPr>
          <xdr:spPr>
            <a:xfrm>
              <a:off x="5191125" y="476250"/>
              <a:ext cx="895350" cy="504825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8" name="TextBox 27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id="{12942D94-650B-4F3D-BFFD-24AB7E4E41EC}"/>
                </a:ext>
              </a:extLst>
            </xdr:cNvPr>
            <xdr:cNvSpPr txBox="1"/>
          </xdr:nvSpPr>
          <xdr:spPr>
            <a:xfrm>
              <a:off x="5248274" y="504825"/>
              <a:ext cx="809625" cy="4762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Pump</a:t>
              </a:r>
              <a:endParaRPr lang="en-US" sz="1100"/>
            </a:p>
          </xdr:txBody>
        </xdr:sp>
      </xdr:grp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784D1942-0D11-44C0-A6F7-E5E3D4F38500}"/>
              </a:ext>
            </a:extLst>
          </xdr:cNvPr>
          <xdr:cNvGrpSpPr/>
        </xdr:nvGrpSpPr>
        <xdr:grpSpPr>
          <a:xfrm>
            <a:off x="6153150" y="2657475"/>
            <a:ext cx="895350" cy="514350"/>
            <a:chOff x="6762750" y="466725"/>
            <a:chExt cx="895350" cy="514350"/>
          </a:xfrm>
        </xdr:grpSpPr>
        <xdr:sp macro="" textlink="">
          <xdr:nvSpPr>
            <xdr:cNvPr id="25" name="Rectangle: Rounded Corners 24">
              <a:extLst>
                <a:ext uri="{FF2B5EF4-FFF2-40B4-BE49-F238E27FC236}">
                  <a16:creationId xmlns:a16="http://schemas.microsoft.com/office/drawing/2014/main" id="{4DD78476-023F-40B0-AB47-001C628AB0D5}"/>
                </a:ext>
              </a:extLst>
            </xdr:cNvPr>
            <xdr:cNvSpPr/>
          </xdr:nvSpPr>
          <xdr:spPr>
            <a:xfrm>
              <a:off x="6762750" y="466725"/>
              <a:ext cx="895350" cy="514350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6" name="TextBox 25">
              <a:hlinkClick xmlns:r="http://schemas.openxmlformats.org/officeDocument/2006/relationships" r:id="rId6"/>
              <a:extLst>
                <a:ext uri="{FF2B5EF4-FFF2-40B4-BE49-F238E27FC236}">
                  <a16:creationId xmlns:a16="http://schemas.microsoft.com/office/drawing/2014/main" id="{C29A259C-8D0C-434E-97FF-056A4AF05C56}"/>
                </a:ext>
              </a:extLst>
            </xdr:cNvPr>
            <xdr:cNvSpPr txBox="1"/>
          </xdr:nvSpPr>
          <xdr:spPr>
            <a:xfrm>
              <a:off x="6819900" y="495300"/>
              <a:ext cx="762000" cy="4857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Head Loss</a:t>
              </a:r>
              <a:endParaRPr lang="en-US" sz="1100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2516</xdr:colOff>
      <xdr:row>16</xdr:row>
      <xdr:rowOff>35943</xdr:rowOff>
    </xdr:from>
    <xdr:to>
      <xdr:col>3</xdr:col>
      <xdr:colOff>26855</xdr:colOff>
      <xdr:row>19</xdr:row>
      <xdr:rowOff>133349</xdr:rowOff>
    </xdr:to>
    <xdr:pic>
      <xdr:nvPicPr>
        <xdr:cNvPr id="2" name="Picture 1" descr="Header Eminent (2)">
          <a:extLst>
            <a:ext uri="{FF2B5EF4-FFF2-40B4-BE49-F238E27FC236}">
              <a16:creationId xmlns:a16="http://schemas.microsoft.com/office/drawing/2014/main" id="{BD91440F-C694-46E7-8A1D-C78DC87A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41" y="3102993"/>
          <a:ext cx="3977214" cy="583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133350</xdr:colOff>
      <xdr:row>13</xdr:row>
      <xdr:rowOff>142875</xdr:rowOff>
    </xdr:from>
    <xdr:to>
      <xdr:col>6</xdr:col>
      <xdr:colOff>476250</xdr:colOff>
      <xdr:row>23</xdr:row>
      <xdr:rowOff>85725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2BC14774-E15C-49B7-B9FE-24E5089358D1}"/>
            </a:ext>
          </a:extLst>
        </xdr:cNvPr>
        <xdr:cNvGrpSpPr/>
      </xdr:nvGrpSpPr>
      <xdr:grpSpPr>
        <a:xfrm>
          <a:off x="4781550" y="2628900"/>
          <a:ext cx="2790825" cy="1657350"/>
          <a:chOff x="4905375" y="1457325"/>
          <a:chExt cx="2143125" cy="1714500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825940FA-A689-4473-8805-DC17A382BBFC}"/>
              </a:ext>
            </a:extLst>
          </xdr:cNvPr>
          <xdr:cNvGrpSpPr/>
        </xdr:nvGrpSpPr>
        <xdr:grpSpPr>
          <a:xfrm>
            <a:off x="5572125" y="1457325"/>
            <a:ext cx="895350" cy="590550"/>
            <a:chOff x="5648325" y="647700"/>
            <a:chExt cx="895350" cy="590550"/>
          </a:xfrm>
        </xdr:grpSpPr>
        <xdr:sp macro="" textlink="">
          <xdr:nvSpPr>
            <xdr:cNvPr id="17" name="Rectangle: Rounded Corners 16">
              <a:extLst>
                <a:ext uri="{FF2B5EF4-FFF2-40B4-BE49-F238E27FC236}">
                  <a16:creationId xmlns:a16="http://schemas.microsoft.com/office/drawing/2014/main" id="{10055788-5112-462C-9F86-E706254CF6DA}"/>
                </a:ext>
              </a:extLst>
            </xdr:cNvPr>
            <xdr:cNvSpPr/>
          </xdr:nvSpPr>
          <xdr:spPr>
            <a:xfrm>
              <a:off x="5648325" y="647700"/>
              <a:ext cx="895350" cy="504825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8" name="TextBox 17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6D841EC8-20E3-45DE-8326-30CE1F02B990}"/>
                </a:ext>
              </a:extLst>
            </xdr:cNvPr>
            <xdr:cNvSpPr txBox="1"/>
          </xdr:nvSpPr>
          <xdr:spPr>
            <a:xfrm>
              <a:off x="5695950" y="762000"/>
              <a:ext cx="762000" cy="4762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Menu</a:t>
              </a:r>
            </a:p>
          </xdr:txBody>
        </xdr:sp>
      </xdr:grp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643FDE11-4589-4640-8693-D0C72C64A6EA}"/>
              </a:ext>
            </a:extLst>
          </xdr:cNvPr>
          <xdr:cNvGrpSpPr/>
        </xdr:nvGrpSpPr>
        <xdr:grpSpPr>
          <a:xfrm>
            <a:off x="4905375" y="2047875"/>
            <a:ext cx="895350" cy="495300"/>
            <a:chOff x="1876425" y="485775"/>
            <a:chExt cx="895350" cy="495300"/>
          </a:xfrm>
        </xdr:grpSpPr>
        <xdr:sp macro="" textlink="">
          <xdr:nvSpPr>
            <xdr:cNvPr id="15" name="Rectangle: Rounded Corners 14">
              <a:extLst>
                <a:ext uri="{FF2B5EF4-FFF2-40B4-BE49-F238E27FC236}">
                  <a16:creationId xmlns:a16="http://schemas.microsoft.com/office/drawing/2014/main" id="{4FBB390F-94D3-49A1-82FE-1012EC428558}"/>
                </a:ext>
              </a:extLst>
            </xdr:cNvPr>
            <xdr:cNvSpPr/>
          </xdr:nvSpPr>
          <xdr:spPr>
            <a:xfrm>
              <a:off x="1876425" y="485775"/>
              <a:ext cx="895350" cy="495300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6" name="TextBox 15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1ED95235-B340-423C-A4D1-B01A8F44B26E}"/>
                </a:ext>
              </a:extLst>
            </xdr:cNvPr>
            <xdr:cNvSpPr txBox="1"/>
          </xdr:nvSpPr>
          <xdr:spPr>
            <a:xfrm>
              <a:off x="1933575" y="514350"/>
              <a:ext cx="762000" cy="4667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Flow</a:t>
              </a:r>
              <a:endParaRPr lang="en-US" sz="1100"/>
            </a:p>
          </xdr:txBody>
        </xdr:sp>
      </xdr:grpSp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AB362A66-7AE4-4C38-8546-653508F9E2BD}"/>
              </a:ext>
            </a:extLst>
          </xdr:cNvPr>
          <xdr:cNvGrpSpPr/>
        </xdr:nvGrpSpPr>
        <xdr:grpSpPr>
          <a:xfrm>
            <a:off x="6143625" y="2038350"/>
            <a:ext cx="895350" cy="485775"/>
            <a:chOff x="3486150" y="495300"/>
            <a:chExt cx="895350" cy="485775"/>
          </a:xfrm>
        </xdr:grpSpPr>
        <xdr:sp macro="" textlink="">
          <xdr:nvSpPr>
            <xdr:cNvPr id="13" name="Rectangle: Rounded Corners 12">
              <a:extLst>
                <a:ext uri="{FF2B5EF4-FFF2-40B4-BE49-F238E27FC236}">
                  <a16:creationId xmlns:a16="http://schemas.microsoft.com/office/drawing/2014/main" id="{88FD3330-9054-4CA3-83BE-083D0714E976}"/>
                </a:ext>
              </a:extLst>
            </xdr:cNvPr>
            <xdr:cNvSpPr/>
          </xdr:nvSpPr>
          <xdr:spPr>
            <a:xfrm>
              <a:off x="3486150" y="495300"/>
              <a:ext cx="895350" cy="485775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4" name="TextBox 13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A85E2C77-5A61-422F-A851-324386E4403E}"/>
                </a:ext>
              </a:extLst>
            </xdr:cNvPr>
            <xdr:cNvSpPr txBox="1"/>
          </xdr:nvSpPr>
          <xdr:spPr>
            <a:xfrm>
              <a:off x="3543300" y="523875"/>
              <a:ext cx="762000" cy="4572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Velocity</a:t>
              </a:r>
              <a:endParaRPr lang="en-US" sz="1100"/>
            </a:p>
          </xdr:txBody>
        </xdr:sp>
      </xdr:grpSp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F829D169-BDD1-42CE-9469-9F5ED592D01F}"/>
              </a:ext>
            </a:extLst>
          </xdr:cNvPr>
          <xdr:cNvGrpSpPr/>
        </xdr:nvGrpSpPr>
        <xdr:grpSpPr>
          <a:xfrm>
            <a:off x="4905375" y="2657475"/>
            <a:ext cx="895350" cy="504825"/>
            <a:chOff x="5191125" y="476250"/>
            <a:chExt cx="895350" cy="504825"/>
          </a:xfrm>
        </xdr:grpSpPr>
        <xdr:sp macro="" textlink="">
          <xdr:nvSpPr>
            <xdr:cNvPr id="11" name="Rectangle: Rounded Corners 10">
              <a:extLst>
                <a:ext uri="{FF2B5EF4-FFF2-40B4-BE49-F238E27FC236}">
                  <a16:creationId xmlns:a16="http://schemas.microsoft.com/office/drawing/2014/main" id="{E0A86C48-81E2-49E2-9B65-AB09B54AAA49}"/>
                </a:ext>
              </a:extLst>
            </xdr:cNvPr>
            <xdr:cNvSpPr/>
          </xdr:nvSpPr>
          <xdr:spPr>
            <a:xfrm>
              <a:off x="5191125" y="476250"/>
              <a:ext cx="895350" cy="504825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2" name="TextBox 11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id="{76AA4536-2263-4AC3-BDB6-CB46FD505CE2}"/>
                </a:ext>
              </a:extLst>
            </xdr:cNvPr>
            <xdr:cNvSpPr txBox="1"/>
          </xdr:nvSpPr>
          <xdr:spPr>
            <a:xfrm>
              <a:off x="5248274" y="504825"/>
              <a:ext cx="809625" cy="4762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Pump</a:t>
              </a:r>
              <a:endParaRPr lang="en-US" sz="1100"/>
            </a:p>
          </xdr:txBody>
        </xdr:sp>
      </xdr:grpSp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16132A73-96DC-4CAE-A229-05CEED19A4A7}"/>
              </a:ext>
            </a:extLst>
          </xdr:cNvPr>
          <xdr:cNvGrpSpPr/>
        </xdr:nvGrpSpPr>
        <xdr:grpSpPr>
          <a:xfrm>
            <a:off x="6153150" y="2657475"/>
            <a:ext cx="895350" cy="514350"/>
            <a:chOff x="6762750" y="466725"/>
            <a:chExt cx="895350" cy="514350"/>
          </a:xfrm>
        </xdr:grpSpPr>
        <xdr:sp macro="" textlink="">
          <xdr:nvSpPr>
            <xdr:cNvPr id="9" name="Rectangle: Rounded Corners 8">
              <a:extLst>
                <a:ext uri="{FF2B5EF4-FFF2-40B4-BE49-F238E27FC236}">
                  <a16:creationId xmlns:a16="http://schemas.microsoft.com/office/drawing/2014/main" id="{5DE069AA-DB7A-4FD4-BD68-C1192101B8A4}"/>
                </a:ext>
              </a:extLst>
            </xdr:cNvPr>
            <xdr:cNvSpPr/>
          </xdr:nvSpPr>
          <xdr:spPr>
            <a:xfrm>
              <a:off x="6762750" y="466725"/>
              <a:ext cx="895350" cy="514350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" name="TextBox 9">
              <a:hlinkClick xmlns:r="http://schemas.openxmlformats.org/officeDocument/2006/relationships" r:id="rId6"/>
              <a:extLst>
                <a:ext uri="{FF2B5EF4-FFF2-40B4-BE49-F238E27FC236}">
                  <a16:creationId xmlns:a16="http://schemas.microsoft.com/office/drawing/2014/main" id="{B09E49C7-E6B6-4634-9025-8B2A46E6EF15}"/>
                </a:ext>
              </a:extLst>
            </xdr:cNvPr>
            <xdr:cNvSpPr txBox="1"/>
          </xdr:nvSpPr>
          <xdr:spPr>
            <a:xfrm>
              <a:off x="6819900" y="495300"/>
              <a:ext cx="762000" cy="4857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Head Loss</a:t>
              </a:r>
              <a:endParaRPr lang="en-US" sz="1100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552449</xdr:colOff>
      <xdr:row>18</xdr:row>
      <xdr:rowOff>28575</xdr:rowOff>
    </xdr:from>
    <xdr:to>
      <xdr:col>2</xdr:col>
      <xdr:colOff>914400</xdr:colOff>
      <xdr:row>21</xdr:row>
      <xdr:rowOff>69096</xdr:rowOff>
    </xdr:to>
    <xdr:pic>
      <xdr:nvPicPr>
        <xdr:cNvPr id="7" name="Picture 1" descr="Header Eminent (2)">
          <a:extLst>
            <a:ext uri="{FF2B5EF4-FFF2-40B4-BE49-F238E27FC236}">
              <a16:creationId xmlns:a16="http://schemas.microsoft.com/office/drawing/2014/main" id="{52DDAC2B-5366-4434-AB3A-F76BD514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49" y="3038475"/>
          <a:ext cx="3076576" cy="526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933450</xdr:colOff>
      <xdr:row>15</xdr:row>
      <xdr:rowOff>95250</xdr:rowOff>
    </xdr:from>
    <xdr:to>
      <xdr:col>4</xdr:col>
      <xdr:colOff>228600</xdr:colOff>
      <xdr:row>25</xdr:row>
      <xdr:rowOff>95250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0914FE6-2EF3-411F-BA5E-588BD02A3D2B}"/>
            </a:ext>
          </a:extLst>
        </xdr:cNvPr>
        <xdr:cNvGrpSpPr/>
      </xdr:nvGrpSpPr>
      <xdr:grpSpPr>
        <a:xfrm>
          <a:off x="3648075" y="2524125"/>
          <a:ext cx="2143125" cy="1714500"/>
          <a:chOff x="4905375" y="1457325"/>
          <a:chExt cx="2143125" cy="1714500"/>
        </a:xfrm>
      </xdr:grpSpPr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0678555E-5BA0-481B-9AF7-B990B022B7B6}"/>
              </a:ext>
            </a:extLst>
          </xdr:cNvPr>
          <xdr:cNvGrpSpPr/>
        </xdr:nvGrpSpPr>
        <xdr:grpSpPr>
          <a:xfrm>
            <a:off x="5572125" y="1457325"/>
            <a:ext cx="895350" cy="590550"/>
            <a:chOff x="5648325" y="647700"/>
            <a:chExt cx="895350" cy="590550"/>
          </a:xfrm>
        </xdr:grpSpPr>
        <xdr:sp macro="" textlink="">
          <xdr:nvSpPr>
            <xdr:cNvPr id="13" name="Rectangle: Rounded Corners 12">
              <a:extLst>
                <a:ext uri="{FF2B5EF4-FFF2-40B4-BE49-F238E27FC236}">
                  <a16:creationId xmlns:a16="http://schemas.microsoft.com/office/drawing/2014/main" id="{0A1992EF-2ACF-4E7B-9D8B-E846B2A7149E}"/>
                </a:ext>
              </a:extLst>
            </xdr:cNvPr>
            <xdr:cNvSpPr/>
          </xdr:nvSpPr>
          <xdr:spPr>
            <a:xfrm>
              <a:off x="5648325" y="647700"/>
              <a:ext cx="895350" cy="504825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4" name="TextBox 13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43CE8C1D-735C-48FC-BE1D-D9B92A620FFF}"/>
                </a:ext>
              </a:extLst>
            </xdr:cNvPr>
            <xdr:cNvSpPr txBox="1"/>
          </xdr:nvSpPr>
          <xdr:spPr>
            <a:xfrm>
              <a:off x="5695950" y="762000"/>
              <a:ext cx="762000" cy="4762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Menu</a:t>
              </a:r>
            </a:p>
          </xdr:txBody>
        </xdr:sp>
      </xdr:grpSp>
      <xdr:grpSp>
        <xdr:nvGrpSpPr>
          <xdr:cNvPr id="15" name="Group 14">
            <a:extLst>
              <a:ext uri="{FF2B5EF4-FFF2-40B4-BE49-F238E27FC236}">
                <a16:creationId xmlns:a16="http://schemas.microsoft.com/office/drawing/2014/main" id="{B452AB50-86A3-4924-97B2-1606CE740E8C}"/>
              </a:ext>
            </a:extLst>
          </xdr:cNvPr>
          <xdr:cNvGrpSpPr/>
        </xdr:nvGrpSpPr>
        <xdr:grpSpPr>
          <a:xfrm>
            <a:off x="4905375" y="2047875"/>
            <a:ext cx="895350" cy="495300"/>
            <a:chOff x="1876425" y="485775"/>
            <a:chExt cx="895350" cy="495300"/>
          </a:xfrm>
        </xdr:grpSpPr>
        <xdr:sp macro="" textlink="">
          <xdr:nvSpPr>
            <xdr:cNvPr id="16" name="Rectangle: Rounded Corners 15">
              <a:extLst>
                <a:ext uri="{FF2B5EF4-FFF2-40B4-BE49-F238E27FC236}">
                  <a16:creationId xmlns:a16="http://schemas.microsoft.com/office/drawing/2014/main" id="{B07306B3-D8C8-4319-9829-26FF235F33B2}"/>
                </a:ext>
              </a:extLst>
            </xdr:cNvPr>
            <xdr:cNvSpPr/>
          </xdr:nvSpPr>
          <xdr:spPr>
            <a:xfrm>
              <a:off x="1876425" y="485775"/>
              <a:ext cx="895350" cy="495300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7" name="TextBox 16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D24697F6-8CC7-4815-AC8F-6FD456D6DDF9}"/>
                </a:ext>
              </a:extLst>
            </xdr:cNvPr>
            <xdr:cNvSpPr txBox="1"/>
          </xdr:nvSpPr>
          <xdr:spPr>
            <a:xfrm>
              <a:off x="1933575" y="514350"/>
              <a:ext cx="762000" cy="4667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Flow</a:t>
              </a:r>
              <a:endParaRPr lang="en-US" sz="1100"/>
            </a:p>
          </xdr:txBody>
        </xdr:sp>
      </xdr:grpSp>
      <xdr:grpSp>
        <xdr:nvGrpSpPr>
          <xdr:cNvPr id="18" name="Group 17">
            <a:extLst>
              <a:ext uri="{FF2B5EF4-FFF2-40B4-BE49-F238E27FC236}">
                <a16:creationId xmlns:a16="http://schemas.microsoft.com/office/drawing/2014/main" id="{856AC403-B1D9-489E-BC12-C608A74D04F6}"/>
              </a:ext>
            </a:extLst>
          </xdr:cNvPr>
          <xdr:cNvGrpSpPr/>
        </xdr:nvGrpSpPr>
        <xdr:grpSpPr>
          <a:xfrm>
            <a:off x="6143625" y="2038350"/>
            <a:ext cx="895350" cy="485775"/>
            <a:chOff x="3486150" y="495300"/>
            <a:chExt cx="895350" cy="485775"/>
          </a:xfrm>
        </xdr:grpSpPr>
        <xdr:sp macro="" textlink="">
          <xdr:nvSpPr>
            <xdr:cNvPr id="19" name="Rectangle: Rounded Corners 18">
              <a:extLst>
                <a:ext uri="{FF2B5EF4-FFF2-40B4-BE49-F238E27FC236}">
                  <a16:creationId xmlns:a16="http://schemas.microsoft.com/office/drawing/2014/main" id="{04A4A4D2-0566-47B3-92FB-5503EC17AC07}"/>
                </a:ext>
              </a:extLst>
            </xdr:cNvPr>
            <xdr:cNvSpPr/>
          </xdr:nvSpPr>
          <xdr:spPr>
            <a:xfrm>
              <a:off x="3486150" y="495300"/>
              <a:ext cx="895350" cy="485775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0" name="TextBox 19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C2427BB6-C069-4571-8A78-9AFF0F5B6F10}"/>
                </a:ext>
              </a:extLst>
            </xdr:cNvPr>
            <xdr:cNvSpPr txBox="1"/>
          </xdr:nvSpPr>
          <xdr:spPr>
            <a:xfrm>
              <a:off x="3543300" y="523875"/>
              <a:ext cx="762000" cy="4572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Velocity</a:t>
              </a:r>
              <a:endParaRPr lang="en-US" sz="1100"/>
            </a:p>
          </xdr:txBody>
        </xdr:sp>
      </xdr:grpSp>
      <xdr:grpSp>
        <xdr:nvGrpSpPr>
          <xdr:cNvPr id="21" name="Group 20">
            <a:extLst>
              <a:ext uri="{FF2B5EF4-FFF2-40B4-BE49-F238E27FC236}">
                <a16:creationId xmlns:a16="http://schemas.microsoft.com/office/drawing/2014/main" id="{FC7EAE58-31CC-4695-B129-2AFD6C03CAA9}"/>
              </a:ext>
            </a:extLst>
          </xdr:cNvPr>
          <xdr:cNvGrpSpPr/>
        </xdr:nvGrpSpPr>
        <xdr:grpSpPr>
          <a:xfrm>
            <a:off x="4905375" y="2657475"/>
            <a:ext cx="895350" cy="504825"/>
            <a:chOff x="5191125" y="476250"/>
            <a:chExt cx="895350" cy="504825"/>
          </a:xfrm>
        </xdr:grpSpPr>
        <xdr:sp macro="" textlink="">
          <xdr:nvSpPr>
            <xdr:cNvPr id="22" name="Rectangle: Rounded Corners 21">
              <a:extLst>
                <a:ext uri="{FF2B5EF4-FFF2-40B4-BE49-F238E27FC236}">
                  <a16:creationId xmlns:a16="http://schemas.microsoft.com/office/drawing/2014/main" id="{6B0BB2D9-21A6-40F7-A4D0-E86A97349600}"/>
                </a:ext>
              </a:extLst>
            </xdr:cNvPr>
            <xdr:cNvSpPr/>
          </xdr:nvSpPr>
          <xdr:spPr>
            <a:xfrm>
              <a:off x="5191125" y="476250"/>
              <a:ext cx="895350" cy="504825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3" name="TextBox 22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id="{2A1398C7-F148-41D1-BA86-47CB13C7D6C4}"/>
                </a:ext>
              </a:extLst>
            </xdr:cNvPr>
            <xdr:cNvSpPr txBox="1"/>
          </xdr:nvSpPr>
          <xdr:spPr>
            <a:xfrm>
              <a:off x="5248274" y="504825"/>
              <a:ext cx="809625" cy="4762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Dia of Pipe</a:t>
              </a:r>
              <a:endParaRPr lang="en-US" sz="1100"/>
            </a:p>
          </xdr:txBody>
        </xdr:sp>
      </xdr:grp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B364F303-FBE7-4D82-9A38-7ECFBE0DE2D2}"/>
              </a:ext>
            </a:extLst>
          </xdr:cNvPr>
          <xdr:cNvGrpSpPr/>
        </xdr:nvGrpSpPr>
        <xdr:grpSpPr>
          <a:xfrm>
            <a:off x="6153150" y="2657475"/>
            <a:ext cx="895350" cy="514350"/>
            <a:chOff x="6762750" y="466725"/>
            <a:chExt cx="895350" cy="514350"/>
          </a:xfrm>
        </xdr:grpSpPr>
        <xdr:sp macro="" textlink="">
          <xdr:nvSpPr>
            <xdr:cNvPr id="25" name="Rectangle: Rounded Corners 24">
              <a:extLst>
                <a:ext uri="{FF2B5EF4-FFF2-40B4-BE49-F238E27FC236}">
                  <a16:creationId xmlns:a16="http://schemas.microsoft.com/office/drawing/2014/main" id="{E473E532-1269-44A7-9E19-013BA34008EF}"/>
                </a:ext>
              </a:extLst>
            </xdr:cNvPr>
            <xdr:cNvSpPr/>
          </xdr:nvSpPr>
          <xdr:spPr>
            <a:xfrm>
              <a:off x="6762750" y="466725"/>
              <a:ext cx="895350" cy="514350"/>
            </a:xfrm>
            <a:prstGeom prst="roundRect">
              <a:avLst/>
            </a:prstGeom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6" name="TextBox 25">
              <a:hlinkClick xmlns:r="http://schemas.openxmlformats.org/officeDocument/2006/relationships" r:id="rId6"/>
              <a:extLst>
                <a:ext uri="{FF2B5EF4-FFF2-40B4-BE49-F238E27FC236}">
                  <a16:creationId xmlns:a16="http://schemas.microsoft.com/office/drawing/2014/main" id="{61F7CAD2-AE40-4CD5-8D96-ED1420D6B843}"/>
                </a:ext>
              </a:extLst>
            </xdr:cNvPr>
            <xdr:cNvSpPr txBox="1"/>
          </xdr:nvSpPr>
          <xdr:spPr>
            <a:xfrm>
              <a:off x="6819900" y="495300"/>
              <a:ext cx="762000" cy="4857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Calculate</a:t>
              </a:r>
              <a:r>
                <a:rPr lang="en-US" sz="1100" baseline="0"/>
                <a:t> Head Loss</a:t>
              </a:r>
              <a:endParaRPr lang="en-US" sz="1100"/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ign%20Data\Design_HEIS\0.Design%20Sheets\Revised%20Master%20Copies-in%20Practice\Drip+Raingun+Term%20and%20Conditions-Under%20Revision-PIPIP-10Dec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 Values"/>
      <sheetName val="Kc Vlues"/>
      <sheetName val="C. Letter-Raingun"/>
      <sheetName val="C. Letter-Drip"/>
      <sheetName val="GENERAL Inf-All"/>
      <sheetName val="W&amp;P"/>
      <sheetName val="Raingun.."/>
      <sheetName val="h.L-Raingun"/>
      <sheetName val="Growing days"/>
      <sheetName val="Raingun (2)"/>
      <sheetName val="Irrig. Sched-RG"/>
      <sheetName val="Drip"/>
      <sheetName val="Raingun"/>
      <sheetName val="h.L-Drip"/>
      <sheetName val="Irrig. Sched-Drip"/>
      <sheetName val="BOQ"/>
      <sheetName val="Regular items 2014-15"/>
      <sheetName val="AQ45 &amp; AQ42 (2)"/>
      <sheetName val="Sheet2"/>
      <sheetName val="Terms and Conditions"/>
      <sheetName val="Term&amp;Conditions-Revised1"/>
      <sheetName val="Term and Conditions-Revised"/>
      <sheetName val="Sheet3"/>
      <sheetName val="Pip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I9" t="str">
            <v>emecop/pipip/</v>
          </cell>
        </row>
        <row r="11">
          <cell r="C11" t="str">
            <v>Drip Irrigation System</v>
          </cell>
          <cell r="H11" t="str">
            <v>Direct Suction from G.water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emecop" TargetMode="External"/><Relationship Id="rId2" Type="http://schemas.openxmlformats.org/officeDocument/2006/relationships/hyperlink" Target="http://www.emecop.com/" TargetMode="External"/><Relationship Id="rId1" Type="http://schemas.openxmlformats.org/officeDocument/2006/relationships/hyperlink" Target="mailto:mnj@emecop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emecop" TargetMode="External"/><Relationship Id="rId2" Type="http://schemas.openxmlformats.org/officeDocument/2006/relationships/hyperlink" Target="http://www.emecop.com/" TargetMode="External"/><Relationship Id="rId1" Type="http://schemas.openxmlformats.org/officeDocument/2006/relationships/hyperlink" Target="mailto:mnj@emecop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emecop" TargetMode="External"/><Relationship Id="rId2" Type="http://schemas.openxmlformats.org/officeDocument/2006/relationships/hyperlink" Target="http://www.emecop.com/" TargetMode="External"/><Relationship Id="rId1" Type="http://schemas.openxmlformats.org/officeDocument/2006/relationships/hyperlink" Target="mailto:mnj@emecop.com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emecop" TargetMode="External"/><Relationship Id="rId2" Type="http://schemas.openxmlformats.org/officeDocument/2006/relationships/hyperlink" Target="http://www.emecop.com/" TargetMode="External"/><Relationship Id="rId1" Type="http://schemas.openxmlformats.org/officeDocument/2006/relationships/hyperlink" Target="mailto:mnj@emecop.com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emecop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emecop.com/" TargetMode="External"/><Relationship Id="rId1" Type="http://schemas.openxmlformats.org/officeDocument/2006/relationships/hyperlink" Target="mailto:mnj@emecop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emecop" TargetMode="External"/><Relationship Id="rId2" Type="http://schemas.openxmlformats.org/officeDocument/2006/relationships/hyperlink" Target="http://www.emecop.com/" TargetMode="External"/><Relationship Id="rId1" Type="http://schemas.openxmlformats.org/officeDocument/2006/relationships/hyperlink" Target="mailto:mnj@emecop.com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showGridLines="0" showRowColHeaders="0" tabSelected="1" zoomScaleNormal="100" workbookViewId="0"/>
  </sheetViews>
  <sheetFormatPr defaultRowHeight="12.75"/>
  <cols>
    <col min="1" max="1" width="9.140625" style="99"/>
    <col min="2" max="2" width="9.85546875" style="99" customWidth="1"/>
    <col min="3" max="6" width="9.140625" style="99"/>
    <col min="7" max="7" width="10.140625" style="99" customWidth="1"/>
    <col min="8" max="16384" width="9.140625" style="99"/>
  </cols>
  <sheetData>
    <row r="2" spans="2:10">
      <c r="B2" s="102" t="s">
        <v>30</v>
      </c>
    </row>
    <row r="4" spans="2:10" ht="39" customHeight="1">
      <c r="B4" s="103"/>
      <c r="C4" s="104"/>
      <c r="D4" s="104"/>
      <c r="E4" s="104"/>
      <c r="F4" s="104"/>
      <c r="G4" s="104"/>
      <c r="H4" s="104"/>
      <c r="I4" s="104"/>
      <c r="J4" s="104"/>
    </row>
    <row r="8" spans="2:10">
      <c r="D8" s="102" t="s">
        <v>52</v>
      </c>
    </row>
    <row r="9" spans="2:10">
      <c r="D9" s="102" t="s">
        <v>53</v>
      </c>
      <c r="H9" s="104"/>
    </row>
    <row r="11" spans="2:10">
      <c r="D11" s="69" t="s">
        <v>41</v>
      </c>
    </row>
    <row r="12" spans="2:10">
      <c r="D12" s="57"/>
    </row>
    <row r="13" spans="2:10" ht="18">
      <c r="D13" s="70" t="s">
        <v>37</v>
      </c>
    </row>
    <row r="14" spans="2:10" ht="15">
      <c r="D14" s="71" t="s">
        <v>38</v>
      </c>
    </row>
    <row r="15" spans="2:10">
      <c r="D15" s="57"/>
    </row>
    <row r="16" spans="2:10">
      <c r="D16" s="57"/>
    </row>
    <row r="17" spans="4:4">
      <c r="D17" s="57"/>
    </row>
    <row r="18" spans="4:4">
      <c r="D18" s="57"/>
    </row>
    <row r="19" spans="4:4">
      <c r="D19" s="72" t="s">
        <v>39</v>
      </c>
    </row>
    <row r="20" spans="4:4">
      <c r="D20" s="73" t="s">
        <v>42</v>
      </c>
    </row>
    <row r="21" spans="4:4">
      <c r="D21" s="72" t="s">
        <v>40</v>
      </c>
    </row>
  </sheetData>
  <sheetProtection algorithmName="SHA-512" hashValue="6k1rEQ4M18K8xo47Mw+gdDba9hDm6mxycR0auakS44nwjUtczm7IUyNjh1yJ1EIOCbxQVHURGWVqnQrAVqFa1g==" saltValue="EevX50l9b4/YlIecD1oBIA==" spinCount="100000" sheet="1" selectLockedCells="1"/>
  <hyperlinks>
    <hyperlink ref="D19" r:id="rId1" display="mailto:mnj@emecop.com"/>
    <hyperlink ref="D21" r:id="rId2" display="http://www.emecop.com/"/>
    <hyperlink ref="D20" r:id="rId3"/>
  </hyperlinks>
  <pageMargins left="0.7" right="0.7" top="1.0900000000000001" bottom="0.75" header="0.3" footer="0.3"/>
  <pageSetup scale="76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showRowColHeaders="0" topLeftCell="C1" workbookViewId="0">
      <selection activeCell="E4" sqref="E4"/>
    </sheetView>
  </sheetViews>
  <sheetFormatPr defaultRowHeight="12.75"/>
  <cols>
    <col min="1" max="1" width="0" style="57" hidden="1" customWidth="1"/>
    <col min="2" max="2" width="9.5703125" style="57" hidden="1" customWidth="1"/>
    <col min="3" max="3" width="15.7109375" style="57" customWidth="1"/>
    <col min="4" max="4" width="29" style="57" customWidth="1"/>
    <col min="5" max="6" width="15.140625" style="57" customWidth="1"/>
    <col min="7" max="7" width="12.5703125" style="57" hidden="1" customWidth="1"/>
    <col min="8" max="8" width="12" style="57" bestFit="1" customWidth="1"/>
    <col min="9" max="9" width="10.7109375" style="57" customWidth="1"/>
    <col min="10" max="10" width="14" style="57" customWidth="1"/>
    <col min="11" max="11" width="16" style="57" customWidth="1"/>
    <col min="12" max="12" width="10.28515625" style="57" customWidth="1"/>
    <col min="13" max="13" width="13.42578125" style="57" customWidth="1"/>
    <col min="14" max="16384" width="9.140625" style="57"/>
  </cols>
  <sheetData>
    <row r="1" spans="1:12">
      <c r="A1" s="11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2">
      <c r="A4" s="33"/>
      <c r="B4" s="33"/>
      <c r="C4" s="33"/>
      <c r="D4" s="32" t="s">
        <v>24</v>
      </c>
      <c r="E4" s="74">
        <v>3</v>
      </c>
      <c r="F4" s="33"/>
      <c r="G4" s="33"/>
      <c r="H4" s="33"/>
      <c r="I4" s="102" t="s">
        <v>52</v>
      </c>
      <c r="J4" s="33"/>
      <c r="K4" s="33"/>
    </row>
    <row r="5" spans="1:12">
      <c r="A5" s="33"/>
      <c r="B5" s="33"/>
      <c r="C5" s="33"/>
      <c r="D5" s="32" t="s">
        <v>25</v>
      </c>
      <c r="E5" s="75" t="s">
        <v>10</v>
      </c>
      <c r="F5" s="33"/>
      <c r="G5" s="33"/>
      <c r="H5" s="33"/>
      <c r="I5" s="102" t="s">
        <v>53</v>
      </c>
      <c r="J5" s="89"/>
      <c r="K5" s="33"/>
    </row>
    <row r="6" spans="1:12">
      <c r="A6" s="33"/>
      <c r="B6" s="33"/>
      <c r="C6" s="33"/>
      <c r="D6" s="32" t="s">
        <v>26</v>
      </c>
      <c r="E6" s="75">
        <v>2</v>
      </c>
      <c r="F6" s="33"/>
      <c r="G6" s="33"/>
      <c r="H6" s="33"/>
      <c r="I6" s="33"/>
      <c r="J6" s="33"/>
      <c r="K6" s="33"/>
    </row>
    <row r="7" spans="1:12">
      <c r="A7" s="33"/>
      <c r="B7" s="33"/>
      <c r="C7" s="33"/>
      <c r="D7" s="33"/>
      <c r="E7" s="33"/>
      <c r="F7" s="33"/>
      <c r="G7" s="33"/>
      <c r="H7" s="79" t="s">
        <v>75</v>
      </c>
      <c r="I7" s="33"/>
      <c r="J7" s="33"/>
      <c r="K7" s="33"/>
    </row>
    <row r="8" spans="1:1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2" ht="25.5">
      <c r="A9" s="94" t="s">
        <v>8</v>
      </c>
      <c r="B9" s="95" t="s">
        <v>3</v>
      </c>
      <c r="C9" s="95" t="s">
        <v>35</v>
      </c>
      <c r="D9" s="42" t="s">
        <v>27</v>
      </c>
      <c r="E9" s="49" t="s">
        <v>5</v>
      </c>
      <c r="F9" s="49" t="s">
        <v>4</v>
      </c>
      <c r="G9" s="35" t="s">
        <v>2</v>
      </c>
      <c r="H9" s="112" t="s">
        <v>7</v>
      </c>
      <c r="I9" s="112"/>
      <c r="J9" s="112"/>
      <c r="K9" s="112"/>
    </row>
    <row r="10" spans="1:12" ht="14.25">
      <c r="A10" s="96" t="s">
        <v>6</v>
      </c>
      <c r="B10" s="97"/>
      <c r="C10" s="96" t="s">
        <v>14</v>
      </c>
      <c r="D10" s="34" t="s">
        <v>0</v>
      </c>
      <c r="E10" s="36" t="s">
        <v>0</v>
      </c>
      <c r="F10" s="36" t="s">
        <v>0</v>
      </c>
      <c r="G10" s="34" t="s">
        <v>1</v>
      </c>
      <c r="H10" s="105" t="s">
        <v>11</v>
      </c>
      <c r="I10" s="106" t="s">
        <v>28</v>
      </c>
      <c r="J10" s="105" t="s">
        <v>29</v>
      </c>
      <c r="K10" s="107" t="s">
        <v>76</v>
      </c>
    </row>
    <row r="11" spans="1:12" ht="27.75" customHeight="1">
      <c r="A11" s="98">
        <f>E4</f>
        <v>3</v>
      </c>
      <c r="B11" s="34" t="str">
        <f>E5</f>
        <v>B</v>
      </c>
      <c r="C11" s="34">
        <f>E4</f>
        <v>3</v>
      </c>
      <c r="D11" s="54">
        <f>IF(B11="B",VLOOKUP('Calculate Flow'!A11,Pipe!$A$16:$O$33,4,FALSE),IF(B11="C",VLOOKUP(A11,Pipe!A16:O33,7,FALSE),IF('Calculate Flow'!B11="D",VLOOKUP('Calculate Flow'!A11,Pipe!A16:O33,10,FALSE),IF('Calculate Flow'!B11="E",VLOOKUP('Calculate Flow'!A11,Pipe!A16:O33,13,FALSE),"Please Select Proper Pipe Class"))))</f>
        <v>3.4</v>
      </c>
      <c r="E11" s="34">
        <f>VLOOKUP(A11,Pipe!$A$16:$O$33,2,FALSE)</f>
        <v>88.7</v>
      </c>
      <c r="F11" s="55">
        <f>IF(D11="This Class Didn’t Exist for Selected Pipe Diameter","Change Pipe Class",E11-D11-D11)</f>
        <v>81.899999999999991</v>
      </c>
      <c r="G11" s="37">
        <f>E6</f>
        <v>2</v>
      </c>
      <c r="H11" s="108">
        <f>IF(D11="This Class Didn’t Exist for Selected Pipe Diameter","Change Pipe Class",2.82357*F11*F11*G11)</f>
        <v>37878.812735399995</v>
      </c>
      <c r="I11" s="109">
        <f>IF(D11="This Class Didn’t Exist for Selected Pipe Diameter","Change Pipe Class",H11/3600)</f>
        <v>10.521892426499999</v>
      </c>
      <c r="J11" s="108">
        <f>IF(F11="change pipe class","Change Pipe Class",H11/(3.78*60))</f>
        <v>167.01416549999999</v>
      </c>
      <c r="K11" s="109">
        <f>IF(F11="change pipe class","Change Pipe Class",H11/1000)</f>
        <v>37.878812735399997</v>
      </c>
    </row>
    <row r="13" spans="1:12">
      <c r="D13" s="69" t="s">
        <v>41</v>
      </c>
      <c r="L13" s="99"/>
    </row>
    <row r="15" spans="1:12" ht="18">
      <c r="A15" s="99"/>
      <c r="B15" s="99"/>
      <c r="C15" s="99"/>
      <c r="D15" s="70" t="s">
        <v>37</v>
      </c>
      <c r="F15" s="99"/>
      <c r="I15" s="100"/>
      <c r="J15" s="100"/>
    </row>
    <row r="16" spans="1:12" ht="15">
      <c r="D16" s="71" t="s">
        <v>38</v>
      </c>
      <c r="I16" s="100"/>
      <c r="J16" s="100"/>
    </row>
    <row r="19" spans="4:8">
      <c r="H19" s="101"/>
    </row>
    <row r="21" spans="4:8">
      <c r="D21" s="72" t="s">
        <v>39</v>
      </c>
    </row>
    <row r="22" spans="4:8">
      <c r="D22" s="73" t="s">
        <v>42</v>
      </c>
    </row>
    <row r="23" spans="4:8">
      <c r="D23" s="72" t="s">
        <v>40</v>
      </c>
    </row>
  </sheetData>
  <sheetProtection algorithmName="SHA-512" hashValue="28hOG5gCQCiyYoqoS5pxSrr/IjEWEjsOUpJlqK9tbKVYxqcIufWwT90z2wErKD79LX5qb8I8swHajq82igzwag==" saltValue="VmjLupGglFVu3TRkv2UoFg==" spinCount="100000" sheet="1" selectLockedCells="1"/>
  <mergeCells count="2">
    <mergeCell ref="A1:K2"/>
    <mergeCell ref="H9:K9"/>
  </mergeCells>
  <conditionalFormatting sqref="F11:K11">
    <cfRule type="containsText" dxfId="7" priority="2" operator="containsText" text="change pipe class">
      <formula>NOT(ISERROR(SEARCH("change pipe class",F11)))</formula>
    </cfRule>
  </conditionalFormatting>
  <conditionalFormatting sqref="D11">
    <cfRule type="containsText" dxfId="6" priority="1" operator="containsText" text="this class didn’t exist for selected pipe diameter">
      <formula>NOT(ISERROR(SEARCH("this class didn’t exist for selected pipe diameter",D11)))</formula>
    </cfRule>
  </conditionalFormatting>
  <dataValidations count="1">
    <dataValidation type="list" allowBlank="1" showInputMessage="1" showErrorMessage="1" sqref="E5">
      <formula1>"B,C,D,E"</formula1>
    </dataValidation>
  </dataValidations>
  <hyperlinks>
    <hyperlink ref="D21" r:id="rId1" display="mailto:mnj@emecop.com"/>
    <hyperlink ref="D23" r:id="rId2" display="http://www.emecop.com/"/>
    <hyperlink ref="D22" r:id="rId3"/>
  </hyperlinks>
  <pageMargins left="0.7" right="0.7" top="1.1000000000000001" bottom="0.75" header="0.3" footer="0.3"/>
  <pageSetup scale="97" orientation="landscape" horizontalDpi="300" verticalDpi="300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Pipe!$A$16:$A$33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"/>
  <sheetViews>
    <sheetView showGridLines="0" showRowColHeaders="0" zoomScaleNormal="100" zoomScaleSheetLayoutView="106" workbookViewId="0">
      <selection activeCell="C6" sqref="C6"/>
    </sheetView>
  </sheetViews>
  <sheetFormatPr defaultRowHeight="12.75"/>
  <cols>
    <col min="1" max="1" width="9.140625" style="57"/>
    <col min="2" max="2" width="30.140625" style="57" customWidth="1"/>
    <col min="3" max="3" width="24" style="57" customWidth="1"/>
    <col min="4" max="4" width="15.140625" style="57" customWidth="1"/>
    <col min="5" max="5" width="12.5703125" style="57" customWidth="1"/>
    <col min="6" max="6" width="14.42578125" style="57" customWidth="1"/>
    <col min="7" max="7" width="14" style="57" customWidth="1"/>
    <col min="8" max="16384" width="9.140625" style="57"/>
  </cols>
  <sheetData>
    <row r="1" spans="2:7">
      <c r="B1" s="115" t="s">
        <v>78</v>
      </c>
      <c r="C1" s="116"/>
      <c r="D1" s="116"/>
      <c r="E1" s="116"/>
      <c r="F1" s="116"/>
      <c r="G1" s="117"/>
    </row>
    <row r="2" spans="2:7">
      <c r="B2" s="118"/>
      <c r="C2" s="119"/>
      <c r="D2" s="119"/>
      <c r="E2" s="119"/>
      <c r="F2" s="119"/>
      <c r="G2" s="120"/>
    </row>
    <row r="3" spans="2:7">
      <c r="B3" s="33"/>
      <c r="C3" s="33"/>
      <c r="D3" s="33"/>
      <c r="E3" s="33"/>
      <c r="F3" s="33"/>
      <c r="G3" s="33"/>
    </row>
    <row r="4" spans="2:7">
      <c r="B4" s="32" t="s">
        <v>24</v>
      </c>
      <c r="C4" s="74">
        <v>3</v>
      </c>
      <c r="D4" s="33"/>
      <c r="E4" s="102" t="s">
        <v>52</v>
      </c>
      <c r="F4" s="33"/>
      <c r="G4" s="33"/>
    </row>
    <row r="5" spans="2:7">
      <c r="B5" s="32" t="s">
        <v>25</v>
      </c>
      <c r="C5" s="75" t="s">
        <v>10</v>
      </c>
      <c r="D5" s="33"/>
      <c r="E5" s="102" t="s">
        <v>53</v>
      </c>
      <c r="F5" s="33"/>
      <c r="G5" s="89"/>
    </row>
    <row r="6" spans="2:7">
      <c r="B6" s="32" t="s">
        <v>34</v>
      </c>
      <c r="C6" s="75">
        <v>19000</v>
      </c>
      <c r="D6" s="33"/>
      <c r="E6" s="33"/>
      <c r="F6" s="33"/>
      <c r="G6" s="33"/>
    </row>
    <row r="7" spans="2:7">
      <c r="B7" s="33"/>
      <c r="C7" s="33"/>
      <c r="D7" s="33"/>
      <c r="E7" s="79" t="s">
        <v>75</v>
      </c>
      <c r="F7" s="33"/>
      <c r="G7" s="33"/>
    </row>
    <row r="8" spans="2:7">
      <c r="B8" s="33"/>
      <c r="C8" s="33"/>
      <c r="D8" s="33"/>
      <c r="E8" s="33"/>
      <c r="F8" s="33"/>
      <c r="G8" s="33"/>
    </row>
    <row r="9" spans="2:7" ht="28.5" customHeight="1">
      <c r="B9" s="65" t="s">
        <v>36</v>
      </c>
      <c r="C9" s="42" t="s">
        <v>27</v>
      </c>
      <c r="D9" s="49" t="s">
        <v>5</v>
      </c>
      <c r="E9" s="49" t="s">
        <v>4</v>
      </c>
      <c r="F9" s="113" t="s">
        <v>2</v>
      </c>
      <c r="G9" s="114"/>
    </row>
    <row r="10" spans="2:7" ht="14.25" customHeight="1">
      <c r="B10" s="36" t="s">
        <v>14</v>
      </c>
      <c r="C10" s="36" t="s">
        <v>0</v>
      </c>
      <c r="D10" s="36" t="s">
        <v>0</v>
      </c>
      <c r="E10" s="36" t="s">
        <v>0</v>
      </c>
      <c r="F10" s="36" t="s">
        <v>1</v>
      </c>
      <c r="G10" s="90" t="s">
        <v>9</v>
      </c>
    </row>
    <row r="11" spans="2:7" ht="26.25" customHeight="1">
      <c r="B11" s="36">
        <f>C4</f>
        <v>3</v>
      </c>
      <c r="C11" s="54">
        <f>IF(C5="B",VLOOKUP(B11,Pipe!$A$16:$O$33,4,FALSE),IF(C5="C",VLOOKUP(B11,Pipe!A16:O33,7,FALSE),IF(C5="D",VLOOKUP(B11,Pipe!A16:O33,10,FALSE),IF(C5="E",VLOOKUP(B11,Pipe!A16:O33,13,FALSE),"Please Select Proper Pipe Class"))))</f>
        <v>3.4</v>
      </c>
      <c r="D11" s="92">
        <f>VLOOKUP(B11,Pipe!A16:O33,2,FALSE)</f>
        <v>88.7</v>
      </c>
      <c r="E11" s="53">
        <f>IF(C11="this class didn’t exist for selected pipe diameter","Change Pipe Class",D11-C11-C11)</f>
        <v>81.899999999999991</v>
      </c>
      <c r="F11" s="93">
        <f>IF(C11="this class didn’t exist for selected pipe diameter","Change Pipe Class",C6/(2.82357*(E11^2)))</f>
        <v>1.0031993416859855</v>
      </c>
      <c r="G11" s="91">
        <f>IF(F11="change pipe class","Change Pipe Class",F11*3.28)</f>
        <v>3.2904938407300319</v>
      </c>
    </row>
    <row r="13" spans="2:7">
      <c r="B13" s="69" t="s">
        <v>41</v>
      </c>
    </row>
    <row r="14" spans="2:7" ht="18">
      <c r="B14" s="70" t="s">
        <v>37</v>
      </c>
    </row>
    <row r="15" spans="2:7" ht="15">
      <c r="B15" s="71" t="s">
        <v>38</v>
      </c>
    </row>
    <row r="20" spans="2:2">
      <c r="B20" s="72" t="s">
        <v>39</v>
      </c>
    </row>
    <row r="21" spans="2:2">
      <c r="B21" s="73" t="s">
        <v>42</v>
      </c>
    </row>
    <row r="22" spans="2:2">
      <c r="B22" s="72" t="s">
        <v>40</v>
      </c>
    </row>
  </sheetData>
  <sheetProtection algorithmName="SHA-512" hashValue="rNSKF4CD5cuYQfPo5XuV3apFxy65wf4OfhGCf7dM60IHb4v11nVLEjpc1mzxjT+0SFEKrsxdiTDmxEph1o04QA==" saltValue="icS0ZC3udbRJmoT+W/WXUg==" spinCount="100000" sheet="1" selectLockedCells="1"/>
  <mergeCells count="2">
    <mergeCell ref="F9:G9"/>
    <mergeCell ref="B1:G2"/>
  </mergeCells>
  <conditionalFormatting sqref="E11:G11">
    <cfRule type="containsText" dxfId="5" priority="2" operator="containsText" text="change pipe class">
      <formula>NOT(ISERROR(SEARCH("change pipe class",E11)))</formula>
    </cfRule>
  </conditionalFormatting>
  <conditionalFormatting sqref="C11">
    <cfRule type="containsText" dxfId="4" priority="1" operator="containsText" text="this class didn’t exist for selected pipe diameter">
      <formula>NOT(ISERROR(SEARCH("this class didn’t exist for selected pipe diameter",C11)))</formula>
    </cfRule>
  </conditionalFormatting>
  <dataValidations count="1">
    <dataValidation type="list" allowBlank="1" showInputMessage="1" showErrorMessage="1" sqref="C5">
      <formula1>"B,C,D,E"</formula1>
    </dataValidation>
  </dataValidations>
  <hyperlinks>
    <hyperlink ref="B20" r:id="rId1" display="mailto:mnj@emecop.com"/>
    <hyperlink ref="B22" r:id="rId2" display="http://www.emecop.com/"/>
    <hyperlink ref="B21" r:id="rId3"/>
  </hyperlinks>
  <pageMargins left="0.61" right="0.7" top="1.2" bottom="0.75" header="0.3" footer="0.3"/>
  <pageSetup scale="85" orientation="landscape" horizontalDpi="300" verticalDpi="300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Pipe!$A$16:$A$33</xm:f>
          </x14:formula1>
          <xm:sqref>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3"/>
  <sheetViews>
    <sheetView showGridLines="0" showRowColHeaders="0" zoomScaleNormal="100" zoomScaleSheetLayoutView="106" workbookViewId="0">
      <selection activeCell="C4" sqref="C4"/>
    </sheetView>
  </sheetViews>
  <sheetFormatPr defaultRowHeight="12.75"/>
  <cols>
    <col min="1" max="1" width="9.140625" style="57"/>
    <col min="2" max="2" width="30.140625" style="57" customWidth="1"/>
    <col min="3" max="3" width="24" style="57" customWidth="1"/>
    <col min="4" max="4" width="15.140625" style="57" customWidth="1"/>
    <col min="5" max="5" width="12.5703125" style="57" customWidth="1"/>
    <col min="6" max="6" width="14.42578125" style="57" customWidth="1"/>
    <col min="7" max="7" width="14" style="57" customWidth="1"/>
    <col min="8" max="16384" width="9.140625" style="57"/>
  </cols>
  <sheetData>
    <row r="1" spans="2:7">
      <c r="B1" s="121" t="s">
        <v>80</v>
      </c>
      <c r="C1" s="122"/>
      <c r="D1" s="122"/>
      <c r="E1" s="122"/>
      <c r="F1" s="122"/>
      <c r="G1" s="123"/>
    </row>
    <row r="2" spans="2:7">
      <c r="B2" s="124"/>
      <c r="C2" s="125"/>
      <c r="D2" s="125"/>
      <c r="E2" s="125"/>
      <c r="F2" s="125"/>
      <c r="G2" s="126"/>
    </row>
    <row r="3" spans="2:7">
      <c r="B3" s="33"/>
      <c r="C3" s="33"/>
      <c r="D3" s="33"/>
      <c r="E3" s="33"/>
      <c r="F3" s="33"/>
      <c r="G3" s="33"/>
    </row>
    <row r="4" spans="2:7">
      <c r="B4" s="32" t="s">
        <v>24</v>
      </c>
      <c r="C4" s="74">
        <v>3</v>
      </c>
      <c r="D4" s="33"/>
      <c r="E4" s="33" t="s">
        <v>49</v>
      </c>
      <c r="F4" s="75">
        <v>140</v>
      </c>
      <c r="G4" s="33"/>
    </row>
    <row r="5" spans="2:7">
      <c r="B5" s="32" t="s">
        <v>25</v>
      </c>
      <c r="C5" s="75" t="s">
        <v>10</v>
      </c>
      <c r="D5" s="33"/>
      <c r="E5" s="33"/>
      <c r="F5" s="33"/>
      <c r="G5" s="89"/>
    </row>
    <row r="6" spans="2:7">
      <c r="B6" s="32" t="s">
        <v>34</v>
      </c>
      <c r="C6" s="75">
        <v>19400</v>
      </c>
      <c r="D6" s="33"/>
      <c r="E6" s="33"/>
      <c r="F6" s="33"/>
      <c r="G6" s="33"/>
    </row>
    <row r="7" spans="2:7">
      <c r="B7" s="32" t="s">
        <v>48</v>
      </c>
      <c r="C7" s="75">
        <v>100</v>
      </c>
      <c r="D7" s="33"/>
      <c r="E7" s="79" t="s">
        <v>75</v>
      </c>
      <c r="F7" s="33"/>
      <c r="G7" s="33"/>
    </row>
    <row r="8" spans="2:7">
      <c r="B8" s="33"/>
      <c r="C8" s="33"/>
      <c r="D8" s="33"/>
      <c r="E8" s="33"/>
      <c r="F8" s="33"/>
      <c r="G8" s="33"/>
    </row>
    <row r="9" spans="2:7" ht="28.5" customHeight="1">
      <c r="B9" s="65" t="s">
        <v>36</v>
      </c>
      <c r="C9" s="42" t="s">
        <v>27</v>
      </c>
      <c r="D9" s="49" t="s">
        <v>5</v>
      </c>
      <c r="E9" s="49" t="s">
        <v>4</v>
      </c>
      <c r="F9" s="113" t="s">
        <v>47</v>
      </c>
      <c r="G9" s="114"/>
    </row>
    <row r="10" spans="2:7" ht="14.25" customHeight="1">
      <c r="B10" s="34" t="s">
        <v>14</v>
      </c>
      <c r="C10" s="34" t="s">
        <v>0</v>
      </c>
      <c r="D10" s="34" t="s">
        <v>0</v>
      </c>
      <c r="E10" s="34" t="s">
        <v>0</v>
      </c>
      <c r="F10" s="34" t="s">
        <v>50</v>
      </c>
      <c r="G10" s="90" t="s">
        <v>51</v>
      </c>
    </row>
    <row r="11" spans="2:7" ht="27" customHeight="1">
      <c r="B11" s="34">
        <f>C4</f>
        <v>3</v>
      </c>
      <c r="C11" s="54">
        <f>IF(C5="B",VLOOKUP(B11,Pipe!$A$16:$O$33,4,FALSE),IF(C5="C",VLOOKUP(B11,Pipe!A16:O33,7,FALSE),IF(C5="D",VLOOKUP(B11,Pipe!A16:O33,10,FALSE),IF(C5="E",VLOOKUP(B11,Pipe!A16:O33,13,FALSE),"Please Select Proper Pipe Class"))))</f>
        <v>3.4</v>
      </c>
      <c r="D11" s="90">
        <f>VLOOKUP(B11,Pipe!A16:O33,2,FALSE)</f>
        <v>88.7</v>
      </c>
      <c r="E11" s="55">
        <f>IF(C11="this class didn’t exist for selected pipe diameter","Change Pipe Class",D11-C11-C11)</f>
        <v>81.899999999999991</v>
      </c>
      <c r="F11" s="56">
        <f>IF(E11="Change pipe class","Change Pipe Class",1.21*(10)^10*((C6/3600)/F4)^1.85*C7*(E11)^-4.87)</f>
        <v>1.4061429594511883</v>
      </c>
      <c r="G11" s="91">
        <f>IF(E11="change pipe class","Change Pipe Class",F11*3.281)</f>
        <v>4.6135550499593485</v>
      </c>
    </row>
    <row r="13" spans="2:7">
      <c r="B13" s="69" t="s">
        <v>41</v>
      </c>
    </row>
    <row r="14" spans="2:7" ht="18">
      <c r="B14" s="70" t="s">
        <v>37</v>
      </c>
    </row>
    <row r="15" spans="2:7" ht="15">
      <c r="B15" s="71" t="s">
        <v>38</v>
      </c>
    </row>
    <row r="20" spans="2:3">
      <c r="B20" s="72" t="s">
        <v>39</v>
      </c>
    </row>
    <row r="21" spans="2:3">
      <c r="B21" s="73" t="s">
        <v>42</v>
      </c>
    </row>
    <row r="22" spans="2:3">
      <c r="B22" s="72" t="s">
        <v>40</v>
      </c>
      <c r="C22" s="102" t="s">
        <v>52</v>
      </c>
    </row>
    <row r="23" spans="2:3">
      <c r="C23" s="102" t="s">
        <v>53</v>
      </c>
    </row>
  </sheetData>
  <sheetProtection algorithmName="SHA-512" hashValue="3CC4pIDb+4NZbyQZx7qxEsAvK5ZdjhdxvKaMjTOAL0E4OxXtcF+JNLldRGY2cmGll+bnijFhlchdERbjcbg/ag==" saltValue="7i7HnXc7msEJebRfM1c+LQ==" spinCount="100000" sheet="1" selectLockedCells="1"/>
  <mergeCells count="2">
    <mergeCell ref="B1:G2"/>
    <mergeCell ref="F9:G9"/>
  </mergeCells>
  <conditionalFormatting sqref="C11">
    <cfRule type="containsText" dxfId="3" priority="2" operator="containsText" text="this class didn’t exist for selected pipe diameter">
      <formula>NOT(ISERROR(SEARCH("this class didn’t exist for selected pipe diameter",C11)))</formula>
    </cfRule>
  </conditionalFormatting>
  <conditionalFormatting sqref="E11:G11">
    <cfRule type="containsText" dxfId="2" priority="1" operator="containsText" text="change pipe class">
      <formula>NOT(ISERROR(SEARCH("change pipe class",E11)))</formula>
    </cfRule>
  </conditionalFormatting>
  <dataValidations count="2">
    <dataValidation type="list" allowBlank="1" showInputMessage="1" showErrorMessage="1" sqref="C5">
      <formula1>"B,C,D,E"</formula1>
    </dataValidation>
    <dataValidation type="list" allowBlank="1" showInputMessage="1" showErrorMessage="1" sqref="F4">
      <formula1>"140,150"</formula1>
    </dataValidation>
  </dataValidations>
  <hyperlinks>
    <hyperlink ref="B20" r:id="rId1" display="mailto:mnj@emecop.com"/>
    <hyperlink ref="B22" r:id="rId2" display="http://www.emecop.com/"/>
    <hyperlink ref="B21" r:id="rId3"/>
  </hyperlinks>
  <pageMargins left="0.61" right="0.7" top="1.2" bottom="0.75" header="0.3" footer="0.3"/>
  <pageSetup orientation="landscape" horizontalDpi="300" verticalDpi="300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Pipe!$A$16:$A$33</xm:f>
          </x14:formula1>
          <xm:sqref>C4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showGridLines="0" showRowColHeaders="0" zoomScaleNormal="100" zoomScaleSheetLayoutView="106" workbookViewId="0">
      <selection activeCell="J5" sqref="J5"/>
    </sheetView>
  </sheetViews>
  <sheetFormatPr defaultRowHeight="12.75"/>
  <cols>
    <col min="1" max="1" width="3.5703125" style="57" customWidth="1"/>
    <col min="2" max="2" width="35.28515625" style="57" customWidth="1"/>
    <col min="3" max="3" width="16.85546875" style="57" customWidth="1"/>
    <col min="4" max="4" width="14" style="57" customWidth="1"/>
    <col min="5" max="5" width="12.5703125" style="57" customWidth="1"/>
    <col min="6" max="6" width="24.140625" style="57" customWidth="1"/>
    <col min="7" max="7" width="11.28515625" style="57" customWidth="1"/>
    <col min="8" max="8" width="2.7109375" style="57" customWidth="1"/>
    <col min="9" max="9" width="32.140625" style="57" customWidth="1"/>
    <col min="10" max="10" width="11.42578125" style="57" customWidth="1"/>
    <col min="11" max="11" width="9.140625" style="57"/>
    <col min="12" max="12" width="10.140625" style="57" customWidth="1"/>
    <col min="13" max="16384" width="9.140625" style="57"/>
  </cols>
  <sheetData>
    <row r="1" spans="2:12">
      <c r="B1" s="128" t="s">
        <v>77</v>
      </c>
      <c r="C1" s="128"/>
      <c r="D1" s="128"/>
      <c r="E1" s="128"/>
      <c r="F1" s="128"/>
      <c r="G1" s="128"/>
      <c r="H1" s="128"/>
      <c r="I1" s="128"/>
      <c r="J1" s="128"/>
    </row>
    <row r="2" spans="2:12">
      <c r="B2" s="128"/>
      <c r="C2" s="128"/>
      <c r="D2" s="128"/>
      <c r="E2" s="128"/>
      <c r="F2" s="128"/>
      <c r="G2" s="128"/>
      <c r="H2" s="128"/>
      <c r="I2" s="128"/>
      <c r="J2" s="128"/>
    </row>
    <row r="3" spans="2:12">
      <c r="B3" s="33"/>
      <c r="C3" s="33"/>
      <c r="D3" s="33"/>
      <c r="E3" s="33"/>
      <c r="F3" s="33"/>
      <c r="G3" s="33"/>
    </row>
    <row r="4" spans="2:12">
      <c r="B4" s="32" t="s">
        <v>55</v>
      </c>
      <c r="C4" s="74">
        <v>4</v>
      </c>
      <c r="D4" s="32" t="s">
        <v>61</v>
      </c>
      <c r="F4" s="33"/>
      <c r="G4" s="75">
        <v>3</v>
      </c>
      <c r="I4" s="32" t="s">
        <v>65</v>
      </c>
      <c r="J4" s="78">
        <v>0.6</v>
      </c>
    </row>
    <row r="5" spans="2:12">
      <c r="B5" s="32" t="s">
        <v>56</v>
      </c>
      <c r="C5" s="75">
        <v>3</v>
      </c>
      <c r="D5" s="32" t="s">
        <v>74</v>
      </c>
      <c r="F5" s="33"/>
      <c r="G5" s="77">
        <v>-4</v>
      </c>
      <c r="I5" s="32" t="s">
        <v>66</v>
      </c>
      <c r="J5" s="78">
        <v>0.75</v>
      </c>
      <c r="K5" s="33"/>
      <c r="L5" s="58"/>
    </row>
    <row r="6" spans="2:12">
      <c r="B6" s="32" t="s">
        <v>57</v>
      </c>
      <c r="C6" s="75">
        <v>2</v>
      </c>
      <c r="D6" s="59" t="s">
        <v>63</v>
      </c>
      <c r="E6" s="33"/>
      <c r="F6" s="33"/>
      <c r="G6" s="75">
        <v>17</v>
      </c>
      <c r="I6" s="60" t="s">
        <v>68</v>
      </c>
      <c r="J6" s="61">
        <f>J5*J4</f>
        <v>0.44999999999999996</v>
      </c>
    </row>
    <row r="7" spans="2:12">
      <c r="B7" s="32" t="s">
        <v>58</v>
      </c>
      <c r="C7" s="76">
        <v>6</v>
      </c>
      <c r="D7" s="32" t="s">
        <v>64</v>
      </c>
      <c r="E7" s="33"/>
      <c r="F7" s="33"/>
      <c r="G7" s="75">
        <v>3</v>
      </c>
    </row>
    <row r="8" spans="2:12">
      <c r="B8" s="32" t="s">
        <v>70</v>
      </c>
      <c r="C8" s="75">
        <v>4</v>
      </c>
      <c r="D8" s="32" t="s">
        <v>60</v>
      </c>
      <c r="E8" s="33"/>
      <c r="F8" s="33"/>
      <c r="G8" s="33">
        <f>20%*G4+1</f>
        <v>1.6</v>
      </c>
      <c r="I8" s="62" t="s">
        <v>73</v>
      </c>
    </row>
    <row r="9" spans="2:12">
      <c r="B9" s="32" t="s">
        <v>59</v>
      </c>
      <c r="C9" s="63">
        <f>20%*(SUM(C4:C6))</f>
        <v>1.8</v>
      </c>
    </row>
    <row r="10" spans="2:12">
      <c r="C10" s="33"/>
      <c r="D10" s="84" t="s">
        <v>69</v>
      </c>
      <c r="E10" s="85"/>
      <c r="F10" s="85"/>
      <c r="G10" s="86">
        <f>G4+G6+G7+G8+SUM(C4:C9)-G5</f>
        <v>49.400000000000006</v>
      </c>
      <c r="I10" s="64" t="s">
        <v>72</v>
      </c>
    </row>
    <row r="11" spans="2:12">
      <c r="B11" s="60"/>
      <c r="C11" s="61"/>
      <c r="D11" s="84" t="s">
        <v>71</v>
      </c>
      <c r="E11" s="87"/>
      <c r="F11" s="85"/>
      <c r="G11" s="88">
        <v>28500</v>
      </c>
    </row>
    <row r="12" spans="2:12" ht="28.5" customHeight="1">
      <c r="C12" s="82" t="s">
        <v>62</v>
      </c>
      <c r="D12" s="83" t="s">
        <v>67</v>
      </c>
      <c r="E12" s="33"/>
      <c r="F12" s="127"/>
      <c r="G12" s="127"/>
      <c r="I12" s="79" t="s">
        <v>75</v>
      </c>
    </row>
    <row r="13" spans="2:12" ht="27" customHeight="1">
      <c r="C13" s="80">
        <f>G10*G11/75/3600/J4</f>
        <v>8.6907407407407415</v>
      </c>
      <c r="D13" s="81">
        <f>C13/J5</f>
        <v>11.587654320987655</v>
      </c>
      <c r="E13" s="66"/>
      <c r="F13" s="67"/>
      <c r="G13" s="68"/>
    </row>
    <row r="14" spans="2:12">
      <c r="B14" s="69" t="s">
        <v>41</v>
      </c>
    </row>
    <row r="15" spans="2:12" ht="18">
      <c r="B15" s="70" t="s">
        <v>37</v>
      </c>
    </row>
    <row r="16" spans="2:12" ht="15">
      <c r="B16" s="71" t="s">
        <v>38</v>
      </c>
    </row>
    <row r="21" spans="2:2">
      <c r="B21" s="72" t="s">
        <v>39</v>
      </c>
    </row>
    <row r="22" spans="2:2">
      <c r="B22" s="73" t="s">
        <v>42</v>
      </c>
    </row>
    <row r="23" spans="2:2">
      <c r="B23" s="72" t="s">
        <v>40</v>
      </c>
    </row>
  </sheetData>
  <sheetProtection algorithmName="SHA-512" hashValue="rIJqnW+NLhfN96DdYTsn8h+j7Tp70sesilInoygkRW9a538O91f4mcgV8pSWllj5WIQnn94iDjkYAiTiPRmNww==" saltValue="FD7GmvrzKZfw/t6EHw3TEg==" spinCount="100000" sheet="1" selectLockedCells="1"/>
  <mergeCells count="2">
    <mergeCell ref="F12:G12"/>
    <mergeCell ref="B1:J2"/>
  </mergeCells>
  <conditionalFormatting sqref="D13">
    <cfRule type="containsText" dxfId="1" priority="2" operator="containsText" text="this class didn’t exist for selected pipe diameter">
      <formula>NOT(ISERROR(SEARCH("this class didn’t exist for selected pipe diameter",D13)))</formula>
    </cfRule>
  </conditionalFormatting>
  <conditionalFormatting sqref="E13:G13">
    <cfRule type="containsText" dxfId="0" priority="1" operator="containsText" text="change pipe class">
      <formula>NOT(ISERROR(SEARCH("change pipe class",E13)))</formula>
    </cfRule>
  </conditionalFormatting>
  <hyperlinks>
    <hyperlink ref="B21" r:id="rId1" display="mailto:mnj@emecop.com"/>
    <hyperlink ref="B23" r:id="rId2" display="http://www.emecop.com/"/>
    <hyperlink ref="B22" r:id="rId3"/>
  </hyperlinks>
  <pageMargins left="0.61" right="0.7" top="1.2" bottom="0.75" header="0.3" footer="0.3"/>
  <pageSetup scale="68" orientation="landscape" horizontalDpi="300" verticalDpi="300" r:id="rId4"/>
  <drawing r:id="rId5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F39"/>
  <sheetViews>
    <sheetView view="pageBreakPreview" topLeftCell="A12" zoomScaleNormal="100" zoomScaleSheetLayoutView="100" workbookViewId="0">
      <selection activeCell="D16" sqref="D16"/>
    </sheetView>
  </sheetViews>
  <sheetFormatPr defaultRowHeight="12.75"/>
  <cols>
    <col min="1" max="1" width="10.28515625" style="6" customWidth="1"/>
    <col min="2" max="2" width="7.140625" style="6" customWidth="1"/>
    <col min="3" max="3" width="7.28515625" style="6" customWidth="1"/>
    <col min="4" max="4" width="9.28515625" style="6" customWidth="1"/>
    <col min="5" max="15" width="9.140625" style="6"/>
    <col min="16" max="16384" width="9.140625" style="1"/>
  </cols>
  <sheetData>
    <row r="8" spans="1:32">
      <c r="G8" s="4"/>
    </row>
    <row r="9" spans="1:32" ht="13.5" thickBot="1"/>
    <row r="10" spans="1:32">
      <c r="A10" s="145" t="s">
        <v>12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7"/>
      <c r="Q10" s="145" t="s">
        <v>12</v>
      </c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</row>
    <row r="11" spans="1:32" ht="13.5" thickBot="1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50"/>
      <c r="Q11" s="148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50"/>
    </row>
    <row r="12" spans="1:32" ht="12.75" customHeight="1">
      <c r="A12" s="151" t="s">
        <v>6</v>
      </c>
      <c r="B12" s="153" t="s">
        <v>13</v>
      </c>
      <c r="C12" s="154"/>
      <c r="D12" s="157" t="s">
        <v>20</v>
      </c>
      <c r="E12" s="171"/>
      <c r="F12" s="172"/>
      <c r="G12" s="133" t="s">
        <v>21</v>
      </c>
      <c r="H12" s="176"/>
      <c r="I12" s="154"/>
      <c r="J12" s="133" t="s">
        <v>22</v>
      </c>
      <c r="K12" s="176"/>
      <c r="L12" s="154"/>
      <c r="M12" s="133" t="s">
        <v>23</v>
      </c>
      <c r="N12" s="176"/>
      <c r="O12" s="154"/>
      <c r="R12" s="153" t="s">
        <v>13</v>
      </c>
      <c r="S12" s="154"/>
      <c r="T12" s="157" t="s">
        <v>20</v>
      </c>
      <c r="U12" s="158"/>
      <c r="V12" s="159"/>
      <c r="W12" s="133" t="s">
        <v>21</v>
      </c>
      <c r="X12" s="134"/>
      <c r="Y12" s="135"/>
      <c r="Z12" s="133" t="s">
        <v>22</v>
      </c>
      <c r="AA12" s="134"/>
      <c r="AB12" s="135"/>
      <c r="AC12" s="133" t="s">
        <v>23</v>
      </c>
      <c r="AD12" s="134"/>
      <c r="AE12" s="135"/>
      <c r="AF12" s="151" t="s">
        <v>6</v>
      </c>
    </row>
    <row r="13" spans="1:32" ht="13.5" customHeight="1" thickBot="1">
      <c r="A13" s="152"/>
      <c r="B13" s="155"/>
      <c r="C13" s="156"/>
      <c r="D13" s="173"/>
      <c r="E13" s="174"/>
      <c r="F13" s="175"/>
      <c r="G13" s="155"/>
      <c r="H13" s="177"/>
      <c r="I13" s="156"/>
      <c r="J13" s="155"/>
      <c r="K13" s="177"/>
      <c r="L13" s="156"/>
      <c r="M13" s="155"/>
      <c r="N13" s="177"/>
      <c r="O13" s="156"/>
      <c r="R13" s="155"/>
      <c r="S13" s="156"/>
      <c r="T13" s="160"/>
      <c r="U13" s="161"/>
      <c r="V13" s="162"/>
      <c r="W13" s="136"/>
      <c r="X13" s="137"/>
      <c r="Y13" s="138"/>
      <c r="Z13" s="136"/>
      <c r="AA13" s="137"/>
      <c r="AB13" s="138"/>
      <c r="AC13" s="136"/>
      <c r="AD13" s="137"/>
      <c r="AE13" s="138"/>
      <c r="AF13" s="152"/>
    </row>
    <row r="14" spans="1:32" ht="12.75" customHeight="1">
      <c r="A14" s="139" t="s">
        <v>14</v>
      </c>
      <c r="B14" s="165" t="s">
        <v>15</v>
      </c>
      <c r="C14" s="167" t="s">
        <v>16</v>
      </c>
      <c r="D14" s="169" t="s">
        <v>17</v>
      </c>
      <c r="E14" s="163" t="s">
        <v>18</v>
      </c>
      <c r="F14" s="164"/>
      <c r="G14" s="169" t="s">
        <v>17</v>
      </c>
      <c r="H14" s="163" t="s">
        <v>18</v>
      </c>
      <c r="I14" s="164"/>
      <c r="J14" s="169" t="s">
        <v>17</v>
      </c>
      <c r="K14" s="163" t="s">
        <v>18</v>
      </c>
      <c r="L14" s="164"/>
      <c r="M14" s="169" t="s">
        <v>17</v>
      </c>
      <c r="N14" s="163" t="s">
        <v>18</v>
      </c>
      <c r="O14" s="164"/>
      <c r="R14" s="141" t="s">
        <v>15</v>
      </c>
      <c r="S14" s="143" t="s">
        <v>16</v>
      </c>
      <c r="T14" s="129" t="s">
        <v>17</v>
      </c>
      <c r="U14" s="131" t="s">
        <v>18</v>
      </c>
      <c r="V14" s="132"/>
      <c r="W14" s="129" t="s">
        <v>17</v>
      </c>
      <c r="X14" s="131" t="s">
        <v>18</v>
      </c>
      <c r="Y14" s="132"/>
      <c r="Z14" s="129" t="s">
        <v>17</v>
      </c>
      <c r="AA14" s="131" t="s">
        <v>18</v>
      </c>
      <c r="AB14" s="132"/>
      <c r="AC14" s="129" t="s">
        <v>17</v>
      </c>
      <c r="AD14" s="131" t="s">
        <v>18</v>
      </c>
      <c r="AE14" s="132"/>
      <c r="AF14" s="139" t="s">
        <v>14</v>
      </c>
    </row>
    <row r="15" spans="1:32" ht="13.5" thickBot="1">
      <c r="A15" s="140"/>
      <c r="B15" s="166"/>
      <c r="C15" s="168"/>
      <c r="D15" s="170"/>
      <c r="E15" s="9" t="s">
        <v>15</v>
      </c>
      <c r="F15" s="10" t="s">
        <v>16</v>
      </c>
      <c r="G15" s="170"/>
      <c r="H15" s="9" t="s">
        <v>15</v>
      </c>
      <c r="I15" s="10" t="s">
        <v>16</v>
      </c>
      <c r="J15" s="170"/>
      <c r="K15" s="9" t="s">
        <v>15</v>
      </c>
      <c r="L15" s="10" t="s">
        <v>16</v>
      </c>
      <c r="M15" s="170"/>
      <c r="N15" s="9" t="s">
        <v>15</v>
      </c>
      <c r="O15" s="10" t="s">
        <v>16</v>
      </c>
      <c r="R15" s="142"/>
      <c r="S15" s="144"/>
      <c r="T15" s="130"/>
      <c r="U15" s="9" t="s">
        <v>15</v>
      </c>
      <c r="V15" s="10" t="s">
        <v>16</v>
      </c>
      <c r="W15" s="130"/>
      <c r="X15" s="9" t="s">
        <v>15</v>
      </c>
      <c r="Y15" s="10" t="s">
        <v>16</v>
      </c>
      <c r="Z15" s="130"/>
      <c r="AA15" s="9" t="s">
        <v>15</v>
      </c>
      <c r="AB15" s="10" t="s">
        <v>16</v>
      </c>
      <c r="AC15" s="130"/>
      <c r="AD15" s="9" t="s">
        <v>15</v>
      </c>
      <c r="AE15" s="10" t="s">
        <v>16</v>
      </c>
      <c r="AF15" s="140"/>
    </row>
    <row r="16" spans="1:32" ht="12.75" customHeight="1" thickBot="1">
      <c r="A16" s="11">
        <v>0.375</v>
      </c>
      <c r="B16" s="12">
        <v>17</v>
      </c>
      <c r="C16" s="12">
        <v>17.3</v>
      </c>
      <c r="D16" s="13" t="s">
        <v>54</v>
      </c>
      <c r="E16" s="13" t="s">
        <v>54</v>
      </c>
      <c r="F16" s="13" t="s">
        <v>54</v>
      </c>
      <c r="G16" s="13" t="s">
        <v>54</v>
      </c>
      <c r="H16" s="13" t="s">
        <v>54</v>
      </c>
      <c r="I16" s="13" t="s">
        <v>54</v>
      </c>
      <c r="J16" s="13" t="s">
        <v>54</v>
      </c>
      <c r="K16" s="13" t="s">
        <v>54</v>
      </c>
      <c r="L16" s="13" t="s">
        <v>54</v>
      </c>
      <c r="M16" s="12">
        <v>1.9</v>
      </c>
      <c r="N16" s="12">
        <v>1.5</v>
      </c>
      <c r="O16" s="14">
        <v>1.9</v>
      </c>
      <c r="R16" s="12">
        <v>17</v>
      </c>
      <c r="S16" s="12">
        <v>17.3</v>
      </c>
      <c r="T16" s="13" t="s">
        <v>19</v>
      </c>
      <c r="U16" s="13" t="s">
        <v>19</v>
      </c>
      <c r="V16" s="13" t="s">
        <v>19</v>
      </c>
      <c r="W16" s="13" t="s">
        <v>19</v>
      </c>
      <c r="X16" s="13" t="s">
        <v>19</v>
      </c>
      <c r="Y16" s="13" t="s">
        <v>19</v>
      </c>
      <c r="Z16" s="13" t="s">
        <v>19</v>
      </c>
      <c r="AA16" s="13" t="s">
        <v>19</v>
      </c>
      <c r="AB16" s="13" t="s">
        <v>19</v>
      </c>
      <c r="AC16" s="12">
        <v>1.9</v>
      </c>
      <c r="AD16" s="12">
        <v>1.5</v>
      </c>
      <c r="AE16" s="14">
        <v>1.9</v>
      </c>
      <c r="AF16" s="11">
        <v>0.375</v>
      </c>
    </row>
    <row r="17" spans="1:32" ht="13.5" thickBot="1">
      <c r="A17" s="15">
        <v>0.5</v>
      </c>
      <c r="B17" s="16">
        <v>21.2</v>
      </c>
      <c r="C17" s="16">
        <v>21.3</v>
      </c>
      <c r="D17" s="13" t="s">
        <v>54</v>
      </c>
      <c r="E17" s="13" t="s">
        <v>54</v>
      </c>
      <c r="F17" s="13" t="s">
        <v>54</v>
      </c>
      <c r="G17" s="13" t="s">
        <v>54</v>
      </c>
      <c r="H17" s="13" t="s">
        <v>54</v>
      </c>
      <c r="I17" s="13" t="s">
        <v>54</v>
      </c>
      <c r="J17" s="13" t="s">
        <v>54</v>
      </c>
      <c r="K17" s="13" t="s">
        <v>54</v>
      </c>
      <c r="L17" s="13" t="s">
        <v>54</v>
      </c>
      <c r="M17" s="16">
        <v>2.1</v>
      </c>
      <c r="N17" s="16">
        <v>1.7</v>
      </c>
      <c r="O17" s="18">
        <v>2.1</v>
      </c>
      <c r="R17" s="16">
        <v>21.2</v>
      </c>
      <c r="S17" s="16">
        <v>21.3</v>
      </c>
      <c r="T17" s="17" t="s">
        <v>19</v>
      </c>
      <c r="U17" s="17" t="s">
        <v>19</v>
      </c>
      <c r="V17" s="17" t="s">
        <v>19</v>
      </c>
      <c r="W17" s="17" t="s">
        <v>19</v>
      </c>
      <c r="X17" s="17" t="s">
        <v>19</v>
      </c>
      <c r="Y17" s="17" t="s">
        <v>19</v>
      </c>
      <c r="Z17" s="17" t="s">
        <v>19</v>
      </c>
      <c r="AA17" s="17" t="s">
        <v>19</v>
      </c>
      <c r="AB17" s="17" t="s">
        <v>19</v>
      </c>
      <c r="AC17" s="16">
        <v>2.1</v>
      </c>
      <c r="AD17" s="16">
        <v>1.7</v>
      </c>
      <c r="AE17" s="18">
        <v>2.1</v>
      </c>
      <c r="AF17" s="15">
        <v>0.5</v>
      </c>
    </row>
    <row r="18" spans="1:32" ht="13.5" thickBot="1">
      <c r="A18" s="19">
        <v>0.75</v>
      </c>
      <c r="B18" s="20">
        <v>26.6</v>
      </c>
      <c r="C18" s="20">
        <v>26.9</v>
      </c>
      <c r="D18" s="13" t="s">
        <v>54</v>
      </c>
      <c r="E18" s="13" t="s">
        <v>54</v>
      </c>
      <c r="F18" s="13" t="s">
        <v>54</v>
      </c>
      <c r="G18" s="13" t="s">
        <v>54</v>
      </c>
      <c r="H18" s="13" t="s">
        <v>54</v>
      </c>
      <c r="I18" s="13" t="s">
        <v>54</v>
      </c>
      <c r="J18" s="13" t="s">
        <v>54</v>
      </c>
      <c r="K18" s="13" t="s">
        <v>54</v>
      </c>
      <c r="L18" s="13" t="s">
        <v>54</v>
      </c>
      <c r="M18" s="20">
        <v>2.5</v>
      </c>
      <c r="N18" s="20">
        <v>1.9</v>
      </c>
      <c r="O18" s="22">
        <v>2.5</v>
      </c>
      <c r="R18" s="20">
        <v>26.6</v>
      </c>
      <c r="S18" s="20">
        <v>26.9</v>
      </c>
      <c r="T18" s="21" t="s">
        <v>19</v>
      </c>
      <c r="U18" s="21" t="s">
        <v>19</v>
      </c>
      <c r="V18" s="21" t="s">
        <v>19</v>
      </c>
      <c r="W18" s="21" t="s">
        <v>19</v>
      </c>
      <c r="X18" s="21" t="s">
        <v>19</v>
      </c>
      <c r="Y18" s="21" t="s">
        <v>19</v>
      </c>
      <c r="Z18" s="21" t="s">
        <v>19</v>
      </c>
      <c r="AA18" s="21" t="s">
        <v>19</v>
      </c>
      <c r="AB18" s="21" t="s">
        <v>19</v>
      </c>
      <c r="AC18" s="20">
        <v>2.5</v>
      </c>
      <c r="AD18" s="20">
        <v>1.9</v>
      </c>
      <c r="AE18" s="22">
        <v>2.5</v>
      </c>
      <c r="AF18" s="19">
        <v>0.75</v>
      </c>
    </row>
    <row r="19" spans="1:32" ht="12.75" customHeight="1" thickBot="1">
      <c r="A19" s="15">
        <v>1</v>
      </c>
      <c r="B19" s="16">
        <v>33.4</v>
      </c>
      <c r="C19" s="16">
        <v>33.700000000000003</v>
      </c>
      <c r="D19" s="13" t="s">
        <v>54</v>
      </c>
      <c r="E19" s="13" t="s">
        <v>54</v>
      </c>
      <c r="F19" s="13" t="s">
        <v>54</v>
      </c>
      <c r="G19" s="13" t="s">
        <v>54</v>
      </c>
      <c r="H19" s="13" t="s">
        <v>54</v>
      </c>
      <c r="I19" s="13" t="s">
        <v>54</v>
      </c>
      <c r="J19" s="13" t="s">
        <v>54</v>
      </c>
      <c r="K19" s="13" t="s">
        <v>54</v>
      </c>
      <c r="L19" s="13" t="s">
        <v>54</v>
      </c>
      <c r="M19" s="16">
        <v>2.7</v>
      </c>
      <c r="N19" s="16">
        <v>2.2000000000000002</v>
      </c>
      <c r="O19" s="18">
        <v>2.7</v>
      </c>
      <c r="R19" s="16">
        <v>33.4</v>
      </c>
      <c r="S19" s="16">
        <v>33.700000000000003</v>
      </c>
      <c r="T19" s="17" t="s">
        <v>19</v>
      </c>
      <c r="U19" s="17" t="s">
        <v>19</v>
      </c>
      <c r="V19" s="17" t="s">
        <v>19</v>
      </c>
      <c r="W19" s="17" t="s">
        <v>19</v>
      </c>
      <c r="X19" s="17" t="s">
        <v>19</v>
      </c>
      <c r="Y19" s="17" t="s">
        <v>19</v>
      </c>
      <c r="Z19" s="17" t="s">
        <v>19</v>
      </c>
      <c r="AA19" s="17" t="s">
        <v>19</v>
      </c>
      <c r="AB19" s="17" t="s">
        <v>19</v>
      </c>
      <c r="AC19" s="16">
        <v>2.7</v>
      </c>
      <c r="AD19" s="16">
        <v>2.2000000000000002</v>
      </c>
      <c r="AE19" s="18">
        <v>2.7</v>
      </c>
      <c r="AF19" s="15">
        <v>1</v>
      </c>
    </row>
    <row r="20" spans="1:32" ht="13.5" thickBot="1">
      <c r="A20" s="19">
        <v>1.25</v>
      </c>
      <c r="B20" s="21">
        <v>42.1</v>
      </c>
      <c r="C20" s="21">
        <v>42.4</v>
      </c>
      <c r="D20" s="13" t="s">
        <v>54</v>
      </c>
      <c r="E20" s="13" t="s">
        <v>54</v>
      </c>
      <c r="F20" s="13" t="s">
        <v>54</v>
      </c>
      <c r="G20" s="13" t="s">
        <v>54</v>
      </c>
      <c r="H20" s="13" t="s">
        <v>54</v>
      </c>
      <c r="I20" s="13" t="s">
        <v>54</v>
      </c>
      <c r="J20" s="20">
        <v>2.7</v>
      </c>
      <c r="K20" s="20">
        <v>2.2000000000000002</v>
      </c>
      <c r="L20" s="20">
        <v>2.7</v>
      </c>
      <c r="M20" s="20">
        <v>3.2</v>
      </c>
      <c r="N20" s="20">
        <v>2.7</v>
      </c>
      <c r="O20" s="22">
        <v>3.2</v>
      </c>
      <c r="R20" s="21">
        <v>42.1</v>
      </c>
      <c r="S20" s="21">
        <v>42.4</v>
      </c>
      <c r="T20" s="21" t="s">
        <v>19</v>
      </c>
      <c r="U20" s="21" t="s">
        <v>19</v>
      </c>
      <c r="V20" s="21" t="s">
        <v>19</v>
      </c>
      <c r="W20" s="21" t="s">
        <v>19</v>
      </c>
      <c r="X20" s="21" t="s">
        <v>19</v>
      </c>
      <c r="Y20" s="21" t="s">
        <v>19</v>
      </c>
      <c r="Z20" s="20">
        <v>2.7</v>
      </c>
      <c r="AA20" s="20">
        <v>2.2000000000000002</v>
      </c>
      <c r="AB20" s="20">
        <v>2.7</v>
      </c>
      <c r="AC20" s="20">
        <v>3.2</v>
      </c>
      <c r="AD20" s="20">
        <v>2.7</v>
      </c>
      <c r="AE20" s="22">
        <v>3.2</v>
      </c>
      <c r="AF20" s="19">
        <v>1.25</v>
      </c>
    </row>
    <row r="21" spans="1:32" ht="13.5" thickBot="1">
      <c r="A21" s="15">
        <v>1.5</v>
      </c>
      <c r="B21" s="16">
        <v>48.1</v>
      </c>
      <c r="C21" s="16">
        <v>48.4</v>
      </c>
      <c r="D21" s="13" t="s">
        <v>54</v>
      </c>
      <c r="E21" s="13" t="s">
        <v>54</v>
      </c>
      <c r="F21" s="13" t="s">
        <v>54</v>
      </c>
      <c r="G21" s="13" t="s">
        <v>54</v>
      </c>
      <c r="H21" s="13" t="s">
        <v>54</v>
      </c>
      <c r="I21" s="13" t="s">
        <v>54</v>
      </c>
      <c r="J21" s="16">
        <v>3</v>
      </c>
      <c r="K21" s="16">
        <v>2.5</v>
      </c>
      <c r="L21" s="16">
        <v>3</v>
      </c>
      <c r="M21" s="16">
        <v>3.7</v>
      </c>
      <c r="N21" s="16">
        <v>3.1</v>
      </c>
      <c r="O21" s="18">
        <v>3.7</v>
      </c>
      <c r="R21" s="16">
        <v>48.1</v>
      </c>
      <c r="S21" s="16">
        <v>48.4</v>
      </c>
      <c r="T21" s="17" t="s">
        <v>19</v>
      </c>
      <c r="U21" s="17" t="s">
        <v>19</v>
      </c>
      <c r="V21" s="17" t="s">
        <v>19</v>
      </c>
      <c r="W21" s="17" t="s">
        <v>19</v>
      </c>
      <c r="X21" s="17" t="s">
        <v>19</v>
      </c>
      <c r="Y21" s="17" t="s">
        <v>19</v>
      </c>
      <c r="Z21" s="16">
        <v>3</v>
      </c>
      <c r="AA21" s="16">
        <v>2.5</v>
      </c>
      <c r="AB21" s="16">
        <v>3</v>
      </c>
      <c r="AC21" s="16">
        <v>3.7</v>
      </c>
      <c r="AD21" s="16">
        <v>3.1</v>
      </c>
      <c r="AE21" s="18">
        <v>3.7</v>
      </c>
      <c r="AF21" s="15">
        <v>1.5</v>
      </c>
    </row>
    <row r="22" spans="1:32" ht="13.5" thickBot="1">
      <c r="A22" s="19">
        <v>2</v>
      </c>
      <c r="B22" s="20">
        <v>60.2</v>
      </c>
      <c r="C22" s="20">
        <v>60.5</v>
      </c>
      <c r="D22" s="13" t="s">
        <v>54</v>
      </c>
      <c r="E22" s="13" t="s">
        <v>54</v>
      </c>
      <c r="F22" s="13" t="s">
        <v>54</v>
      </c>
      <c r="G22" s="20">
        <v>3</v>
      </c>
      <c r="H22" s="20">
        <v>2.5</v>
      </c>
      <c r="I22" s="20">
        <v>3</v>
      </c>
      <c r="J22" s="20">
        <v>3.7</v>
      </c>
      <c r="K22" s="20">
        <v>3.1</v>
      </c>
      <c r="L22" s="20">
        <v>3.7</v>
      </c>
      <c r="M22" s="20">
        <v>4.5</v>
      </c>
      <c r="N22" s="20">
        <v>3.9</v>
      </c>
      <c r="O22" s="22">
        <v>4.5</v>
      </c>
      <c r="R22" s="20">
        <v>60.2</v>
      </c>
      <c r="S22" s="20">
        <v>60.5</v>
      </c>
      <c r="T22" s="21" t="s">
        <v>19</v>
      </c>
      <c r="U22" s="21" t="s">
        <v>19</v>
      </c>
      <c r="V22" s="21" t="s">
        <v>19</v>
      </c>
      <c r="W22" s="20">
        <v>3</v>
      </c>
      <c r="X22" s="20">
        <v>2.5</v>
      </c>
      <c r="Y22" s="20">
        <v>3</v>
      </c>
      <c r="Z22" s="20">
        <v>3.7</v>
      </c>
      <c r="AA22" s="20">
        <v>3.1</v>
      </c>
      <c r="AB22" s="20">
        <v>3.7</v>
      </c>
      <c r="AC22" s="20">
        <v>4.5</v>
      </c>
      <c r="AD22" s="20">
        <v>3.9</v>
      </c>
      <c r="AE22" s="22">
        <v>4.5</v>
      </c>
      <c r="AF22" s="19">
        <v>2</v>
      </c>
    </row>
    <row r="23" spans="1:32">
      <c r="A23" s="15">
        <v>2.5</v>
      </c>
      <c r="B23" s="16">
        <v>75</v>
      </c>
      <c r="C23" s="16">
        <v>75.3</v>
      </c>
      <c r="D23" s="13" t="s">
        <v>54</v>
      </c>
      <c r="E23" s="13" t="s">
        <v>54</v>
      </c>
      <c r="F23" s="13" t="s">
        <v>54</v>
      </c>
      <c r="G23" s="16">
        <v>3.5</v>
      </c>
      <c r="H23" s="16">
        <v>3</v>
      </c>
      <c r="I23" s="16">
        <v>3.5</v>
      </c>
      <c r="J23" s="16">
        <v>4.5</v>
      </c>
      <c r="K23" s="16">
        <v>3.9</v>
      </c>
      <c r="L23" s="16">
        <v>4.5</v>
      </c>
      <c r="M23" s="16">
        <v>5.5</v>
      </c>
      <c r="N23" s="16">
        <v>4.8</v>
      </c>
      <c r="O23" s="18">
        <v>5.5</v>
      </c>
      <c r="R23" s="16">
        <v>75</v>
      </c>
      <c r="S23" s="16">
        <v>75.3</v>
      </c>
      <c r="T23" s="17" t="s">
        <v>19</v>
      </c>
      <c r="U23" s="17" t="s">
        <v>19</v>
      </c>
      <c r="V23" s="17" t="s">
        <v>19</v>
      </c>
      <c r="W23" s="16">
        <v>3.5</v>
      </c>
      <c r="X23" s="16">
        <v>3</v>
      </c>
      <c r="Y23" s="16">
        <v>3.5</v>
      </c>
      <c r="Z23" s="16">
        <v>4.5</v>
      </c>
      <c r="AA23" s="16">
        <v>3.9</v>
      </c>
      <c r="AB23" s="16">
        <v>4.5</v>
      </c>
      <c r="AC23" s="16">
        <v>5.5</v>
      </c>
      <c r="AD23" s="16">
        <v>4.8</v>
      </c>
      <c r="AE23" s="18">
        <v>5.5</v>
      </c>
      <c r="AF23" s="15">
        <v>2.5</v>
      </c>
    </row>
    <row r="24" spans="1:32">
      <c r="A24" s="19">
        <v>3</v>
      </c>
      <c r="B24" s="20">
        <v>88.7</v>
      </c>
      <c r="C24" s="20">
        <v>89.1</v>
      </c>
      <c r="D24" s="20">
        <v>3.4</v>
      </c>
      <c r="E24" s="20">
        <v>2.9</v>
      </c>
      <c r="F24" s="20">
        <v>3.4</v>
      </c>
      <c r="G24" s="20">
        <v>4.0999999999999996</v>
      </c>
      <c r="H24" s="23">
        <v>3.5</v>
      </c>
      <c r="I24" s="20">
        <v>4.0999999999999996</v>
      </c>
      <c r="J24" s="20">
        <v>5.3</v>
      </c>
      <c r="K24" s="20">
        <v>4.5999999999999996</v>
      </c>
      <c r="L24" s="20">
        <v>5.3</v>
      </c>
      <c r="M24" s="20">
        <v>6.5</v>
      </c>
      <c r="N24" s="20">
        <v>5.7</v>
      </c>
      <c r="O24" s="22">
        <v>6.6</v>
      </c>
      <c r="R24" s="20">
        <v>88.7</v>
      </c>
      <c r="S24" s="20">
        <v>89.1</v>
      </c>
      <c r="T24" s="20">
        <v>3.4</v>
      </c>
      <c r="U24" s="20">
        <v>2.9</v>
      </c>
      <c r="V24" s="20">
        <v>3.4</v>
      </c>
      <c r="W24" s="20">
        <v>4.0999999999999996</v>
      </c>
      <c r="X24" s="23">
        <v>3.5</v>
      </c>
      <c r="Y24" s="20">
        <v>4.0999999999999996</v>
      </c>
      <c r="Z24" s="20">
        <v>5.3</v>
      </c>
      <c r="AA24" s="20">
        <v>4.5999999999999996</v>
      </c>
      <c r="AB24" s="20">
        <v>5.3</v>
      </c>
      <c r="AC24" s="20">
        <v>6.5</v>
      </c>
      <c r="AD24" s="20">
        <v>5.7</v>
      </c>
      <c r="AE24" s="22">
        <v>6.6</v>
      </c>
      <c r="AF24" s="19">
        <v>3</v>
      </c>
    </row>
    <row r="25" spans="1:32">
      <c r="A25" s="15">
        <v>4</v>
      </c>
      <c r="B25" s="16">
        <v>114.1</v>
      </c>
      <c r="C25" s="16">
        <v>114.5</v>
      </c>
      <c r="D25" s="16">
        <v>4</v>
      </c>
      <c r="E25" s="16">
        <v>3.4</v>
      </c>
      <c r="F25" s="16">
        <v>4</v>
      </c>
      <c r="G25" s="16">
        <v>5.2</v>
      </c>
      <c r="H25" s="24">
        <v>4.5</v>
      </c>
      <c r="I25" s="16">
        <v>5.2</v>
      </c>
      <c r="J25" s="16">
        <v>6.8</v>
      </c>
      <c r="K25" s="16">
        <v>6</v>
      </c>
      <c r="L25" s="16">
        <v>6.9</v>
      </c>
      <c r="M25" s="16">
        <v>8.3000000000000007</v>
      </c>
      <c r="N25" s="16">
        <v>7.3</v>
      </c>
      <c r="O25" s="18">
        <v>8.4</v>
      </c>
      <c r="R25" s="16">
        <v>114.1</v>
      </c>
      <c r="S25" s="16">
        <v>114.5</v>
      </c>
      <c r="T25" s="16">
        <v>4</v>
      </c>
      <c r="U25" s="16">
        <v>3.4</v>
      </c>
      <c r="V25" s="16">
        <v>4</v>
      </c>
      <c r="W25" s="16">
        <v>5.2</v>
      </c>
      <c r="X25" s="24">
        <v>4.5</v>
      </c>
      <c r="Y25" s="16">
        <v>5.2</v>
      </c>
      <c r="Z25" s="16">
        <v>6.8</v>
      </c>
      <c r="AA25" s="16">
        <v>6</v>
      </c>
      <c r="AB25" s="16">
        <v>6.9</v>
      </c>
      <c r="AC25" s="16">
        <v>8.3000000000000007</v>
      </c>
      <c r="AD25" s="16">
        <v>7.3</v>
      </c>
      <c r="AE25" s="18">
        <v>8.4</v>
      </c>
      <c r="AF25" s="15">
        <v>4</v>
      </c>
    </row>
    <row r="26" spans="1:32" ht="12.75" customHeight="1">
      <c r="A26" s="19">
        <v>5</v>
      </c>
      <c r="B26" s="20">
        <v>140</v>
      </c>
      <c r="C26" s="20">
        <v>140.4</v>
      </c>
      <c r="D26" s="20">
        <v>4.4000000000000004</v>
      </c>
      <c r="E26" s="20">
        <v>3.8</v>
      </c>
      <c r="F26" s="20">
        <v>4.4000000000000004</v>
      </c>
      <c r="G26" s="20">
        <v>6.3</v>
      </c>
      <c r="H26" s="23">
        <v>5.5</v>
      </c>
      <c r="I26" s="20">
        <v>6.4</v>
      </c>
      <c r="J26" s="20">
        <v>8.3000000000000007</v>
      </c>
      <c r="K26" s="20">
        <v>7.3</v>
      </c>
      <c r="L26" s="20">
        <v>8.4</v>
      </c>
      <c r="M26" s="20">
        <v>10.1</v>
      </c>
      <c r="N26" s="20">
        <v>9</v>
      </c>
      <c r="O26" s="22">
        <v>10.4</v>
      </c>
      <c r="R26" s="20">
        <v>140</v>
      </c>
      <c r="S26" s="20">
        <v>140.4</v>
      </c>
      <c r="T26" s="20">
        <v>4.4000000000000004</v>
      </c>
      <c r="U26" s="20">
        <v>3.8</v>
      </c>
      <c r="V26" s="20">
        <v>4.4000000000000004</v>
      </c>
      <c r="W26" s="20">
        <v>6.3</v>
      </c>
      <c r="X26" s="23">
        <v>5.5</v>
      </c>
      <c r="Y26" s="20">
        <v>6.4</v>
      </c>
      <c r="Z26" s="20">
        <v>8.3000000000000007</v>
      </c>
      <c r="AA26" s="20">
        <v>7.3</v>
      </c>
      <c r="AB26" s="20">
        <v>8.4</v>
      </c>
      <c r="AC26" s="20">
        <v>10.1</v>
      </c>
      <c r="AD26" s="20">
        <v>9</v>
      </c>
      <c r="AE26" s="22">
        <v>10.4</v>
      </c>
      <c r="AF26" s="19">
        <v>5</v>
      </c>
    </row>
    <row r="27" spans="1:32" ht="12.75" customHeight="1">
      <c r="A27" s="15">
        <v>6</v>
      </c>
      <c r="B27" s="16">
        <v>168</v>
      </c>
      <c r="C27" s="16">
        <v>168.5</v>
      </c>
      <c r="D27" s="16">
        <v>5.2</v>
      </c>
      <c r="E27" s="16">
        <v>4.5</v>
      </c>
      <c r="F27" s="16">
        <v>5.2</v>
      </c>
      <c r="G27" s="16">
        <v>7.5</v>
      </c>
      <c r="H27" s="16">
        <v>6.6</v>
      </c>
      <c r="I27" s="16">
        <v>7.6</v>
      </c>
      <c r="J27" s="16">
        <v>9.9</v>
      </c>
      <c r="K27" s="16">
        <v>8.8000000000000007</v>
      </c>
      <c r="L27" s="16">
        <v>10.199999999999999</v>
      </c>
      <c r="M27" s="16">
        <v>12.1</v>
      </c>
      <c r="N27" s="16">
        <v>10.8</v>
      </c>
      <c r="O27" s="18">
        <v>12.5</v>
      </c>
      <c r="R27" s="16">
        <v>168</v>
      </c>
      <c r="S27" s="16">
        <v>168.5</v>
      </c>
      <c r="T27" s="16">
        <v>5.2</v>
      </c>
      <c r="U27" s="16">
        <v>4.5</v>
      </c>
      <c r="V27" s="16">
        <v>5.2</v>
      </c>
      <c r="W27" s="16">
        <v>7.5</v>
      </c>
      <c r="X27" s="16">
        <v>6.6</v>
      </c>
      <c r="Y27" s="16">
        <v>7.6</v>
      </c>
      <c r="Z27" s="16">
        <v>9.9</v>
      </c>
      <c r="AA27" s="16">
        <v>8.8000000000000007</v>
      </c>
      <c r="AB27" s="16">
        <v>10.199999999999999</v>
      </c>
      <c r="AC27" s="16">
        <v>12.1</v>
      </c>
      <c r="AD27" s="16">
        <v>10.8</v>
      </c>
      <c r="AE27" s="18">
        <v>12.5</v>
      </c>
      <c r="AF27" s="15">
        <v>6</v>
      </c>
    </row>
    <row r="28" spans="1:32">
      <c r="A28" s="19">
        <v>7</v>
      </c>
      <c r="B28" s="20">
        <v>193.5</v>
      </c>
      <c r="C28" s="20">
        <v>194</v>
      </c>
      <c r="D28" s="20">
        <v>6</v>
      </c>
      <c r="E28" s="20">
        <v>5.2</v>
      </c>
      <c r="F28" s="20">
        <v>6</v>
      </c>
      <c r="G28" s="20">
        <v>8.6999999999999993</v>
      </c>
      <c r="H28" s="20">
        <v>7.7</v>
      </c>
      <c r="I28" s="20">
        <v>8.9</v>
      </c>
      <c r="J28" s="20">
        <v>11.4</v>
      </c>
      <c r="K28" s="20">
        <v>10.1</v>
      </c>
      <c r="L28" s="20">
        <v>11.7</v>
      </c>
      <c r="M28" s="20">
        <v>13.9</v>
      </c>
      <c r="N28" s="20">
        <v>12.4</v>
      </c>
      <c r="O28" s="22">
        <v>14.3</v>
      </c>
      <c r="R28" s="20">
        <v>193.5</v>
      </c>
      <c r="S28" s="20">
        <v>194</v>
      </c>
      <c r="T28" s="20">
        <v>6</v>
      </c>
      <c r="U28" s="20">
        <v>5.2</v>
      </c>
      <c r="V28" s="20">
        <v>6</v>
      </c>
      <c r="W28" s="20">
        <v>8.6999999999999993</v>
      </c>
      <c r="X28" s="20">
        <v>7.7</v>
      </c>
      <c r="Y28" s="20">
        <v>8.9</v>
      </c>
      <c r="Z28" s="20">
        <v>11.4</v>
      </c>
      <c r="AA28" s="20">
        <v>10.1</v>
      </c>
      <c r="AB28" s="20">
        <v>11.7</v>
      </c>
      <c r="AC28" s="20">
        <v>13.9</v>
      </c>
      <c r="AD28" s="20">
        <v>12.4</v>
      </c>
      <c r="AE28" s="22">
        <v>14.3</v>
      </c>
      <c r="AF28" s="19">
        <v>7</v>
      </c>
    </row>
    <row r="29" spans="1:32">
      <c r="A29" s="15">
        <v>8</v>
      </c>
      <c r="B29" s="16">
        <v>218.8</v>
      </c>
      <c r="C29" s="16">
        <v>219</v>
      </c>
      <c r="D29" s="16">
        <v>6.1</v>
      </c>
      <c r="E29" s="16">
        <v>5.3</v>
      </c>
      <c r="F29" s="16">
        <v>6.1</v>
      </c>
      <c r="G29" s="16">
        <v>8.8000000000000007</v>
      </c>
      <c r="H29" s="16">
        <v>7.8</v>
      </c>
      <c r="I29" s="16">
        <v>9</v>
      </c>
      <c r="J29" s="16">
        <v>11.6</v>
      </c>
      <c r="K29" s="16">
        <v>10.3</v>
      </c>
      <c r="L29" s="16">
        <v>11.9</v>
      </c>
      <c r="M29" s="16">
        <v>14.1</v>
      </c>
      <c r="N29" s="16">
        <v>12.6</v>
      </c>
      <c r="O29" s="18">
        <v>14.5</v>
      </c>
      <c r="R29" s="16">
        <v>218.8</v>
      </c>
      <c r="S29" s="16">
        <v>219</v>
      </c>
      <c r="T29" s="16">
        <v>6.1</v>
      </c>
      <c r="U29" s="16">
        <v>5.3</v>
      </c>
      <c r="V29" s="16">
        <v>6.1</v>
      </c>
      <c r="W29" s="16">
        <v>8.8000000000000007</v>
      </c>
      <c r="X29" s="16">
        <v>7.8</v>
      </c>
      <c r="Y29" s="16">
        <v>9</v>
      </c>
      <c r="Z29" s="16">
        <v>11.6</v>
      </c>
      <c r="AA29" s="16">
        <v>10.3</v>
      </c>
      <c r="AB29" s="16">
        <v>11.9</v>
      </c>
      <c r="AC29" s="16">
        <v>14.1</v>
      </c>
      <c r="AD29" s="16">
        <v>12.6</v>
      </c>
      <c r="AE29" s="18">
        <v>14.5</v>
      </c>
      <c r="AF29" s="15">
        <v>8</v>
      </c>
    </row>
    <row r="30" spans="1:32">
      <c r="A30" s="19">
        <v>9</v>
      </c>
      <c r="B30" s="20">
        <v>244.1</v>
      </c>
      <c r="C30" s="20">
        <v>244.8</v>
      </c>
      <c r="D30" s="20">
        <v>6.7</v>
      </c>
      <c r="E30" s="20">
        <v>5.9</v>
      </c>
      <c r="F30" s="20">
        <v>6.8</v>
      </c>
      <c r="G30" s="20">
        <v>9.8000000000000007</v>
      </c>
      <c r="H30" s="20">
        <v>8.6999999999999993</v>
      </c>
      <c r="I30" s="20">
        <v>10</v>
      </c>
      <c r="J30" s="20">
        <v>12.9</v>
      </c>
      <c r="K30" s="20">
        <v>11.5</v>
      </c>
      <c r="L30" s="20">
        <v>13.3</v>
      </c>
      <c r="M30" s="20">
        <v>15.8</v>
      </c>
      <c r="N30" s="20">
        <v>14.1</v>
      </c>
      <c r="O30" s="22">
        <v>16.3</v>
      </c>
      <c r="R30" s="20">
        <v>244.1</v>
      </c>
      <c r="S30" s="20">
        <v>244.8</v>
      </c>
      <c r="T30" s="20">
        <v>6.7</v>
      </c>
      <c r="U30" s="20">
        <v>5.9</v>
      </c>
      <c r="V30" s="20">
        <v>6.8</v>
      </c>
      <c r="W30" s="20">
        <v>9.8000000000000007</v>
      </c>
      <c r="X30" s="20">
        <v>8.6999999999999993</v>
      </c>
      <c r="Y30" s="20">
        <v>10</v>
      </c>
      <c r="Z30" s="20">
        <v>12.9</v>
      </c>
      <c r="AA30" s="20">
        <v>11.5</v>
      </c>
      <c r="AB30" s="20">
        <v>13.3</v>
      </c>
      <c r="AC30" s="20">
        <v>15.8</v>
      </c>
      <c r="AD30" s="20">
        <v>14.1</v>
      </c>
      <c r="AE30" s="22">
        <v>16.3</v>
      </c>
      <c r="AF30" s="19">
        <v>9</v>
      </c>
    </row>
    <row r="31" spans="1:32">
      <c r="A31" s="15">
        <v>10</v>
      </c>
      <c r="B31" s="16">
        <v>272.60000000000002</v>
      </c>
      <c r="C31" s="16">
        <v>273.39999999999998</v>
      </c>
      <c r="D31" s="16">
        <v>7.5</v>
      </c>
      <c r="E31" s="16">
        <v>6.6</v>
      </c>
      <c r="F31" s="16">
        <v>7.6</v>
      </c>
      <c r="G31" s="17">
        <v>10.9</v>
      </c>
      <c r="H31" s="16">
        <v>9.6999999999999993</v>
      </c>
      <c r="I31" s="16">
        <v>11.2</v>
      </c>
      <c r="J31" s="16">
        <v>14.3</v>
      </c>
      <c r="K31" s="16">
        <v>12.8</v>
      </c>
      <c r="L31" s="16">
        <v>14.8</v>
      </c>
      <c r="M31" s="16">
        <v>17.5</v>
      </c>
      <c r="N31" s="16">
        <v>15.7</v>
      </c>
      <c r="O31" s="18">
        <v>18.100000000000001</v>
      </c>
      <c r="R31" s="16">
        <v>272.60000000000002</v>
      </c>
      <c r="S31" s="16">
        <v>273.39999999999998</v>
      </c>
      <c r="T31" s="16">
        <v>7.5</v>
      </c>
      <c r="U31" s="16">
        <v>6.6</v>
      </c>
      <c r="V31" s="16">
        <v>7.6</v>
      </c>
      <c r="W31" s="17">
        <v>10.9</v>
      </c>
      <c r="X31" s="16">
        <v>9.6999999999999993</v>
      </c>
      <c r="Y31" s="16">
        <v>11.2</v>
      </c>
      <c r="Z31" s="16">
        <v>14.3</v>
      </c>
      <c r="AA31" s="16">
        <v>12.8</v>
      </c>
      <c r="AB31" s="16">
        <v>14.8</v>
      </c>
      <c r="AC31" s="16">
        <v>17.5</v>
      </c>
      <c r="AD31" s="16">
        <v>15.7</v>
      </c>
      <c r="AE31" s="18">
        <v>18.100000000000001</v>
      </c>
      <c r="AF31" s="15">
        <v>10</v>
      </c>
    </row>
    <row r="32" spans="1:32">
      <c r="A32" s="19">
        <v>12</v>
      </c>
      <c r="B32" s="20">
        <v>323.39999999999998</v>
      </c>
      <c r="C32" s="20">
        <v>324.3</v>
      </c>
      <c r="D32" s="20">
        <v>8.8000000000000007</v>
      </c>
      <c r="E32" s="20">
        <v>7.8</v>
      </c>
      <c r="F32" s="20">
        <v>9</v>
      </c>
      <c r="G32" s="20">
        <v>12.9</v>
      </c>
      <c r="H32" s="20">
        <v>11.5</v>
      </c>
      <c r="I32" s="20">
        <v>13.3</v>
      </c>
      <c r="J32" s="20">
        <v>17</v>
      </c>
      <c r="K32" s="20">
        <v>15.2</v>
      </c>
      <c r="L32" s="20">
        <v>17.5</v>
      </c>
      <c r="M32" s="20">
        <v>20.8</v>
      </c>
      <c r="N32" s="20">
        <v>18.7</v>
      </c>
      <c r="O32" s="22">
        <v>21.6</v>
      </c>
      <c r="R32" s="20">
        <v>323.39999999999998</v>
      </c>
      <c r="S32" s="20">
        <v>324.3</v>
      </c>
      <c r="T32" s="20">
        <v>8.8000000000000007</v>
      </c>
      <c r="U32" s="20">
        <v>7.8</v>
      </c>
      <c r="V32" s="20">
        <v>9</v>
      </c>
      <c r="W32" s="20">
        <v>12.9</v>
      </c>
      <c r="X32" s="20">
        <v>11.5</v>
      </c>
      <c r="Y32" s="20">
        <v>13.3</v>
      </c>
      <c r="Z32" s="20">
        <v>17</v>
      </c>
      <c r="AA32" s="20">
        <v>15.2</v>
      </c>
      <c r="AB32" s="20">
        <v>17.5</v>
      </c>
      <c r="AC32" s="20">
        <v>20.8</v>
      </c>
      <c r="AD32" s="20">
        <v>18.7</v>
      </c>
      <c r="AE32" s="22">
        <v>21.6</v>
      </c>
      <c r="AF32" s="19">
        <v>12</v>
      </c>
    </row>
    <row r="33" spans="1:32" ht="13.5" thickBot="1">
      <c r="A33" s="25">
        <v>14</v>
      </c>
      <c r="B33" s="26">
        <v>355</v>
      </c>
      <c r="C33" s="26">
        <v>356</v>
      </c>
      <c r="D33" s="26">
        <v>9.6</v>
      </c>
      <c r="E33" s="26">
        <v>8.5</v>
      </c>
      <c r="F33" s="26">
        <v>9.8000000000000007</v>
      </c>
      <c r="G33" s="26">
        <v>14.1</v>
      </c>
      <c r="H33" s="27">
        <v>12.6</v>
      </c>
      <c r="I33" s="27">
        <v>14.5</v>
      </c>
      <c r="J33" s="26">
        <v>18.600000000000001</v>
      </c>
      <c r="K33" s="26">
        <v>16.7</v>
      </c>
      <c r="L33" s="26">
        <v>19.2</v>
      </c>
      <c r="M33" s="26">
        <v>22.8</v>
      </c>
      <c r="N33" s="26">
        <v>20.5</v>
      </c>
      <c r="O33" s="28">
        <v>23.6</v>
      </c>
      <c r="R33" s="26">
        <v>355</v>
      </c>
      <c r="S33" s="26">
        <v>356</v>
      </c>
      <c r="T33" s="26">
        <v>9.6</v>
      </c>
      <c r="U33" s="26">
        <v>8.5</v>
      </c>
      <c r="V33" s="26">
        <v>9.8000000000000007</v>
      </c>
      <c r="W33" s="26">
        <v>14.1</v>
      </c>
      <c r="X33" s="27">
        <v>12.6</v>
      </c>
      <c r="Y33" s="27">
        <v>14.5</v>
      </c>
      <c r="Z33" s="26">
        <v>18.600000000000001</v>
      </c>
      <c r="AA33" s="26">
        <v>16.7</v>
      </c>
      <c r="AB33" s="26">
        <v>19.2</v>
      </c>
      <c r="AC33" s="26">
        <v>22.8</v>
      </c>
      <c r="AD33" s="26">
        <v>20.5</v>
      </c>
      <c r="AE33" s="28">
        <v>23.6</v>
      </c>
      <c r="AF33" s="25">
        <v>14</v>
      </c>
    </row>
    <row r="34" spans="1:32">
      <c r="A34" s="29">
        <v>1</v>
      </c>
      <c r="B34" s="6">
        <v>2</v>
      </c>
      <c r="C34" s="6">
        <v>3</v>
      </c>
      <c r="D34" s="6">
        <v>4</v>
      </c>
      <c r="E34" s="6">
        <v>5</v>
      </c>
      <c r="F34" s="6">
        <v>6</v>
      </c>
      <c r="G34" s="6">
        <v>7</v>
      </c>
      <c r="H34" s="6">
        <v>8</v>
      </c>
      <c r="I34" s="6">
        <v>9</v>
      </c>
      <c r="J34" s="6">
        <v>10</v>
      </c>
      <c r="K34" s="6">
        <v>11</v>
      </c>
      <c r="L34" s="6">
        <v>12</v>
      </c>
      <c r="M34" s="6">
        <v>13</v>
      </c>
      <c r="N34" s="6">
        <v>14</v>
      </c>
      <c r="O34" s="6">
        <v>15</v>
      </c>
      <c r="R34" s="6">
        <v>2</v>
      </c>
      <c r="S34" s="6">
        <v>3</v>
      </c>
      <c r="T34" s="6">
        <v>4</v>
      </c>
      <c r="U34" s="6">
        <v>5</v>
      </c>
      <c r="V34" s="6">
        <v>6</v>
      </c>
      <c r="W34" s="6">
        <v>7</v>
      </c>
      <c r="X34" s="6">
        <v>8</v>
      </c>
      <c r="Y34" s="6">
        <v>9</v>
      </c>
      <c r="Z34" s="6">
        <v>10</v>
      </c>
      <c r="AA34" s="6">
        <v>11</v>
      </c>
      <c r="AB34" s="6">
        <v>12</v>
      </c>
      <c r="AC34" s="6">
        <v>13</v>
      </c>
      <c r="AD34" s="6">
        <v>14</v>
      </c>
      <c r="AE34" s="6">
        <v>15</v>
      </c>
      <c r="AF34" s="29">
        <v>1</v>
      </c>
    </row>
    <row r="35" spans="1:32">
      <c r="A35" s="29"/>
    </row>
    <row r="36" spans="1:32">
      <c r="A36" s="29"/>
    </row>
    <row r="37" spans="1:32">
      <c r="A37" s="29"/>
    </row>
    <row r="38" spans="1:32">
      <c r="A38" s="29"/>
    </row>
    <row r="39" spans="1:32">
      <c r="A39" s="29"/>
    </row>
  </sheetData>
  <mergeCells count="36">
    <mergeCell ref="A10:O11"/>
    <mergeCell ref="A12:A13"/>
    <mergeCell ref="B12:C13"/>
    <mergeCell ref="D12:F13"/>
    <mergeCell ref="G12:I13"/>
    <mergeCell ref="J12:L13"/>
    <mergeCell ref="M12:O13"/>
    <mergeCell ref="N14:O14"/>
    <mergeCell ref="A14:A15"/>
    <mergeCell ref="B14:B15"/>
    <mergeCell ref="C14:C15"/>
    <mergeCell ref="D14:D15"/>
    <mergeCell ref="E14:F14"/>
    <mergeCell ref="G14:G15"/>
    <mergeCell ref="H14:I14"/>
    <mergeCell ref="J14:J15"/>
    <mergeCell ref="K14:L14"/>
    <mergeCell ref="M14:M15"/>
    <mergeCell ref="Q10:AE11"/>
    <mergeCell ref="AF12:AF13"/>
    <mergeCell ref="R12:S13"/>
    <mergeCell ref="T12:V13"/>
    <mergeCell ref="W12:Y13"/>
    <mergeCell ref="Z12:AB13"/>
    <mergeCell ref="AC14:AC15"/>
    <mergeCell ref="AD14:AE14"/>
    <mergeCell ref="AC12:AE13"/>
    <mergeCell ref="AF14:AF15"/>
    <mergeCell ref="R14:R15"/>
    <mergeCell ref="S14:S15"/>
    <mergeCell ref="T14:T15"/>
    <mergeCell ref="U14:V14"/>
    <mergeCell ref="W14:W15"/>
    <mergeCell ref="X14:Y14"/>
    <mergeCell ref="Z14:Z15"/>
    <mergeCell ref="AA14:AB14"/>
  </mergeCells>
  <pageMargins left="0.62" right="0.47" top="0.94" bottom="0.54" header="0.3" footer="0.3"/>
  <pageSetup paperSize="9" orientation="landscape" r:id="rId1"/>
  <headerFooter>
    <oddHeader xml:space="preserve">&amp;L&amp;G&amp;P&amp;R&amp;"MV Boli,Regular"
We Do it Prominently&amp;"Arial,Regular"
</oddHeader>
    <oddFooter>&amp;L52. First Floor City Center, Risalpur Cantt.&amp;C0323 921 89 80  |  mnj@emecop.com  | www.emecop.com&amp;REMECOPTM Irrigation | EMECOPTM Solar | 
EMECOPTM Agriculture</oddFooter>
  </headerFooter>
  <colBreaks count="1" manualBreakCount="1">
    <brk id="15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8"/>
  <sheetViews>
    <sheetView showGridLines="0" zoomScaleNormal="100" workbookViewId="0">
      <selection activeCell="E7" sqref="E7"/>
    </sheetView>
  </sheetViews>
  <sheetFormatPr defaultRowHeight="12.75"/>
  <cols>
    <col min="1" max="1" width="9.140625" style="1"/>
    <col min="2" max="2" width="31.5703125" style="1" customWidth="1"/>
    <col min="3" max="3" width="30.140625" style="1" customWidth="1"/>
    <col min="4" max="4" width="12.5703125" style="1" customWidth="1"/>
    <col min="5" max="5" width="13.42578125" style="1" customWidth="1"/>
    <col min="6" max="8" width="9.140625" style="1"/>
    <col min="9" max="9" width="9.140625" style="50"/>
    <col min="10" max="16384" width="9.140625" style="1"/>
  </cols>
  <sheetData>
    <row r="1" spans="2:23" ht="12.75" customHeight="1">
      <c r="B1" s="178" t="s">
        <v>31</v>
      </c>
      <c r="C1" s="178"/>
      <c r="D1" s="178"/>
      <c r="E1" s="178"/>
      <c r="F1" s="178"/>
      <c r="G1" s="178"/>
    </row>
    <row r="2" spans="2:23">
      <c r="B2" s="178"/>
      <c r="C2" s="178"/>
      <c r="D2" s="178"/>
      <c r="E2" s="178"/>
      <c r="F2" s="178"/>
      <c r="G2" s="178"/>
    </row>
    <row r="3" spans="2:23">
      <c r="B3" s="30"/>
      <c r="C3" s="30"/>
      <c r="D3" s="30"/>
      <c r="I3" s="50" t="s">
        <v>6</v>
      </c>
      <c r="J3" s="1" t="s">
        <v>13</v>
      </c>
      <c r="L3" s="1" t="s">
        <v>20</v>
      </c>
      <c r="O3" s="1" t="s">
        <v>21</v>
      </c>
      <c r="R3" s="1" t="s">
        <v>22</v>
      </c>
      <c r="U3" s="1" t="s">
        <v>23</v>
      </c>
    </row>
    <row r="4" spans="2:23">
      <c r="B4" s="31" t="s">
        <v>32</v>
      </c>
      <c r="C4" s="48">
        <v>28500</v>
      </c>
      <c r="D4" s="30"/>
    </row>
    <row r="5" spans="2:23">
      <c r="B5" s="31" t="s">
        <v>25</v>
      </c>
      <c r="C5" s="38" t="s">
        <v>10</v>
      </c>
      <c r="D5" s="39"/>
      <c r="I5" s="50" t="s">
        <v>14</v>
      </c>
      <c r="J5" s="1" t="s">
        <v>15</v>
      </c>
      <c r="K5" s="1" t="s">
        <v>16</v>
      </c>
      <c r="L5" s="1" t="s">
        <v>17</v>
      </c>
      <c r="M5" s="1" t="s">
        <v>18</v>
      </c>
      <c r="O5" s="1" t="s">
        <v>17</v>
      </c>
      <c r="P5" s="1" t="s">
        <v>18</v>
      </c>
      <c r="R5" s="1" t="s">
        <v>17</v>
      </c>
      <c r="S5" s="1" t="s">
        <v>18</v>
      </c>
      <c r="U5" s="1" t="s">
        <v>17</v>
      </c>
      <c r="V5" s="1" t="s">
        <v>18</v>
      </c>
    </row>
    <row r="6" spans="2:23">
      <c r="B6" s="31" t="s">
        <v>33</v>
      </c>
      <c r="C6" s="48">
        <v>1.5</v>
      </c>
      <c r="D6" s="30"/>
      <c r="M6" s="1" t="s">
        <v>15</v>
      </c>
      <c r="N6" s="1" t="s">
        <v>16</v>
      </c>
      <c r="P6" s="1" t="s">
        <v>15</v>
      </c>
      <c r="Q6" s="1" t="s">
        <v>16</v>
      </c>
      <c r="S6" s="1" t="s">
        <v>15</v>
      </c>
      <c r="T6" s="1" t="s">
        <v>16</v>
      </c>
      <c r="V6" s="1" t="s">
        <v>15</v>
      </c>
      <c r="W6" s="1" t="s">
        <v>16</v>
      </c>
    </row>
    <row r="7" spans="2:23">
      <c r="B7" s="30"/>
      <c r="C7" s="30"/>
      <c r="D7" s="30"/>
      <c r="E7" s="52">
        <f>VLOOKUP(H17,I7:L24,2)</f>
        <v>355</v>
      </c>
      <c r="I7" s="50">
        <v>0.375</v>
      </c>
      <c r="J7" s="1">
        <v>17</v>
      </c>
      <c r="K7" s="1">
        <v>17.3</v>
      </c>
      <c r="L7" s="1" t="s">
        <v>43</v>
      </c>
      <c r="M7" s="1" t="s">
        <v>43</v>
      </c>
      <c r="N7" s="1" t="s">
        <v>43</v>
      </c>
      <c r="O7" s="1" t="s">
        <v>43</v>
      </c>
      <c r="P7" s="1" t="s">
        <v>43</v>
      </c>
      <c r="Q7" s="1" t="s">
        <v>43</v>
      </c>
      <c r="R7" s="1" t="s">
        <v>43</v>
      </c>
      <c r="S7" s="1" t="s">
        <v>43</v>
      </c>
      <c r="T7" s="1" t="s">
        <v>43</v>
      </c>
      <c r="U7" s="1">
        <v>1.9</v>
      </c>
      <c r="V7" s="1">
        <v>1.5</v>
      </c>
      <c r="W7" s="1">
        <v>1.9</v>
      </c>
    </row>
    <row r="8" spans="2:23">
      <c r="B8" s="30"/>
      <c r="C8" s="30"/>
      <c r="D8" s="30"/>
      <c r="I8" s="50">
        <v>0.5</v>
      </c>
      <c r="J8" s="1">
        <v>21.2</v>
      </c>
      <c r="K8" s="1">
        <v>21.3</v>
      </c>
      <c r="L8" s="1" t="s">
        <v>43</v>
      </c>
      <c r="M8" s="1" t="s">
        <v>43</v>
      </c>
      <c r="N8" s="1" t="s">
        <v>43</v>
      </c>
      <c r="O8" s="1" t="s">
        <v>43</v>
      </c>
      <c r="P8" s="1" t="s">
        <v>43</v>
      </c>
      <c r="Q8" s="1" t="s">
        <v>43</v>
      </c>
      <c r="R8" s="1" t="s">
        <v>43</v>
      </c>
      <c r="S8" s="1" t="s">
        <v>43</v>
      </c>
      <c r="T8" s="1" t="s">
        <v>43</v>
      </c>
      <c r="U8" s="1">
        <v>2.1</v>
      </c>
      <c r="V8" s="1">
        <v>1.7</v>
      </c>
      <c r="W8" s="1">
        <v>2.1</v>
      </c>
    </row>
    <row r="9" spans="2:23">
      <c r="B9" s="30"/>
      <c r="C9" s="30"/>
      <c r="D9" s="30"/>
      <c r="I9" s="50">
        <v>0.75</v>
      </c>
      <c r="J9" s="1">
        <v>26.6</v>
      </c>
      <c r="K9" s="1">
        <v>26.9</v>
      </c>
      <c r="L9" s="1" t="s">
        <v>43</v>
      </c>
      <c r="M9" s="1" t="s">
        <v>43</v>
      </c>
      <c r="N9" s="1" t="s">
        <v>43</v>
      </c>
      <c r="O9" s="1" t="s">
        <v>43</v>
      </c>
      <c r="P9" s="1" t="s">
        <v>43</v>
      </c>
      <c r="Q9" s="1" t="s">
        <v>43</v>
      </c>
      <c r="R9" s="1" t="s">
        <v>43</v>
      </c>
      <c r="S9" s="1" t="s">
        <v>43</v>
      </c>
      <c r="T9" s="1" t="s">
        <v>43</v>
      </c>
      <c r="U9" s="1">
        <v>2.5</v>
      </c>
      <c r="V9" s="1">
        <v>1.9</v>
      </c>
      <c r="W9" s="1">
        <v>2.5</v>
      </c>
    </row>
    <row r="10" spans="2:23">
      <c r="D10" s="40"/>
      <c r="H10" s="5"/>
      <c r="I10" s="51">
        <v>1</v>
      </c>
      <c r="J10" s="1">
        <v>33.4</v>
      </c>
      <c r="K10" s="1">
        <v>33.700000000000003</v>
      </c>
      <c r="L10" s="1" t="s">
        <v>43</v>
      </c>
      <c r="M10" s="1" t="s">
        <v>43</v>
      </c>
      <c r="N10" s="1" t="s">
        <v>43</v>
      </c>
      <c r="O10" s="1" t="s">
        <v>43</v>
      </c>
      <c r="P10" s="1" t="s">
        <v>43</v>
      </c>
      <c r="Q10" s="1" t="s">
        <v>43</v>
      </c>
      <c r="R10" s="1" t="s">
        <v>43</v>
      </c>
      <c r="S10" s="1" t="s">
        <v>43</v>
      </c>
      <c r="T10" s="1" t="s">
        <v>43</v>
      </c>
      <c r="U10" s="1">
        <v>2.7</v>
      </c>
      <c r="V10" s="1">
        <v>2.2000000000000002</v>
      </c>
      <c r="W10" s="1">
        <v>2.7</v>
      </c>
    </row>
    <row r="11" spans="2:23">
      <c r="B11" s="8" t="s">
        <v>44</v>
      </c>
      <c r="C11" s="8" t="s">
        <v>45</v>
      </c>
      <c r="D11" s="41"/>
      <c r="E11" s="3"/>
      <c r="F11" s="3"/>
      <c r="G11" s="3"/>
      <c r="I11" s="50">
        <v>1.25</v>
      </c>
      <c r="J11" s="1">
        <v>42.1</v>
      </c>
      <c r="K11" s="1">
        <v>42.4</v>
      </c>
      <c r="L11" s="1" t="s">
        <v>43</v>
      </c>
      <c r="M11" s="1" t="s">
        <v>43</v>
      </c>
      <c r="N11" s="1" t="s">
        <v>43</v>
      </c>
      <c r="O11" s="1" t="s">
        <v>43</v>
      </c>
      <c r="P11" s="1" t="s">
        <v>43</v>
      </c>
      <c r="Q11" s="1" t="s">
        <v>43</v>
      </c>
      <c r="R11" s="1">
        <v>2.7</v>
      </c>
      <c r="S11" s="1">
        <v>2.2000000000000002</v>
      </c>
      <c r="T11" s="1">
        <v>2.7</v>
      </c>
      <c r="U11" s="1">
        <v>3.2</v>
      </c>
      <c r="V11" s="1">
        <v>2.7</v>
      </c>
      <c r="W11" s="1">
        <v>3.2</v>
      </c>
    </row>
    <row r="12" spans="2:23">
      <c r="B12" s="8" t="s">
        <v>0</v>
      </c>
      <c r="C12" s="8" t="s">
        <v>0</v>
      </c>
      <c r="D12" s="41"/>
      <c r="E12" s="3"/>
      <c r="F12" s="3"/>
      <c r="G12" s="3"/>
      <c r="I12" s="50">
        <v>1.5</v>
      </c>
      <c r="J12" s="1">
        <v>48.1</v>
      </c>
      <c r="K12" s="1">
        <v>48.4</v>
      </c>
      <c r="L12" s="1" t="s">
        <v>43</v>
      </c>
      <c r="M12" s="1" t="s">
        <v>43</v>
      </c>
      <c r="N12" s="1" t="s">
        <v>43</v>
      </c>
      <c r="O12" s="1" t="s">
        <v>43</v>
      </c>
      <c r="P12" s="1" t="s">
        <v>43</v>
      </c>
      <c r="Q12" s="1" t="s">
        <v>43</v>
      </c>
      <c r="R12" s="1">
        <v>3</v>
      </c>
      <c r="S12" s="1">
        <v>2.5</v>
      </c>
      <c r="T12" s="1">
        <v>3</v>
      </c>
      <c r="U12" s="1">
        <v>3.7</v>
      </c>
      <c r="V12" s="1">
        <v>3.1</v>
      </c>
      <c r="W12" s="1">
        <v>3.7</v>
      </c>
    </row>
    <row r="13" spans="2:23">
      <c r="B13" s="7">
        <f>(C4/(2.82357*C6))^0.5</f>
        <v>82.030908420462666</v>
      </c>
      <c r="C13" s="2" t="s">
        <v>46</v>
      </c>
      <c r="D13" s="41"/>
      <c r="E13" s="3"/>
      <c r="F13" s="3"/>
      <c r="G13" s="3"/>
      <c r="I13" s="50">
        <v>2</v>
      </c>
      <c r="J13" s="1">
        <v>60.2</v>
      </c>
      <c r="K13" s="1">
        <v>60.5</v>
      </c>
      <c r="L13" s="1" t="s">
        <v>43</v>
      </c>
      <c r="M13" s="1" t="s">
        <v>43</v>
      </c>
      <c r="N13" s="1" t="s">
        <v>43</v>
      </c>
      <c r="O13" s="1">
        <v>3</v>
      </c>
      <c r="P13" s="1">
        <v>2.5</v>
      </c>
      <c r="Q13" s="1">
        <v>3</v>
      </c>
      <c r="R13" s="1">
        <v>3.7</v>
      </c>
      <c r="S13" s="1">
        <v>3.1</v>
      </c>
      <c r="T13" s="1">
        <v>3.7</v>
      </c>
      <c r="U13" s="1">
        <v>4.5</v>
      </c>
      <c r="V13" s="1">
        <v>3.9</v>
      </c>
      <c r="W13" s="1">
        <v>4.5</v>
      </c>
    </row>
    <row r="14" spans="2:23">
      <c r="D14" s="40"/>
      <c r="E14" s="3"/>
      <c r="F14" s="3"/>
      <c r="G14" s="3"/>
      <c r="I14" s="50">
        <v>2.5</v>
      </c>
      <c r="J14" s="1">
        <v>75</v>
      </c>
      <c r="K14" s="1">
        <v>75.3</v>
      </c>
      <c r="L14" s="1" t="s">
        <v>43</v>
      </c>
      <c r="M14" s="1" t="s">
        <v>43</v>
      </c>
      <c r="N14" s="1" t="s">
        <v>43</v>
      </c>
      <c r="O14" s="1">
        <v>3.5</v>
      </c>
      <c r="P14" s="1">
        <v>3</v>
      </c>
      <c r="Q14" s="1">
        <v>3.5</v>
      </c>
      <c r="R14" s="1">
        <v>4.5</v>
      </c>
      <c r="S14" s="1">
        <v>3.9</v>
      </c>
      <c r="T14" s="1">
        <v>4.5</v>
      </c>
      <c r="U14" s="1">
        <v>5.5</v>
      </c>
      <c r="V14" s="1">
        <v>4.8</v>
      </c>
      <c r="W14" s="1">
        <v>5.5</v>
      </c>
    </row>
    <row r="15" spans="2:23">
      <c r="B15" s="46" t="s">
        <v>41</v>
      </c>
      <c r="D15" s="40"/>
      <c r="E15" s="3"/>
      <c r="F15" s="3"/>
      <c r="G15" s="3"/>
      <c r="I15" s="50">
        <v>3</v>
      </c>
      <c r="J15" s="1">
        <v>88.7</v>
      </c>
      <c r="K15" s="1">
        <v>89.1</v>
      </c>
      <c r="L15" s="1">
        <v>3.4</v>
      </c>
      <c r="M15" s="1">
        <v>2.9</v>
      </c>
      <c r="N15" s="1">
        <v>3.4</v>
      </c>
      <c r="O15" s="1">
        <v>4.0999999999999996</v>
      </c>
      <c r="P15" s="1">
        <v>3.5</v>
      </c>
      <c r="Q15" s="1">
        <v>4.0999999999999996</v>
      </c>
      <c r="R15" s="1">
        <v>5.3</v>
      </c>
      <c r="S15" s="1">
        <v>4.5999999999999996</v>
      </c>
      <c r="T15" s="1">
        <v>5.3</v>
      </c>
      <c r="U15" s="1">
        <v>6.5</v>
      </c>
      <c r="V15" s="1">
        <v>5.7</v>
      </c>
      <c r="W15" s="1">
        <v>6.6</v>
      </c>
    </row>
    <row r="16" spans="2:23">
      <c r="D16" s="40"/>
      <c r="E16" s="3"/>
      <c r="F16" s="3"/>
      <c r="G16" s="3"/>
      <c r="I16" s="50">
        <v>4</v>
      </c>
      <c r="J16" s="1">
        <v>114.1</v>
      </c>
      <c r="K16" s="1">
        <v>114.5</v>
      </c>
      <c r="L16" s="1">
        <v>4</v>
      </c>
      <c r="M16" s="1">
        <v>3.4</v>
      </c>
      <c r="N16" s="1">
        <v>4</v>
      </c>
      <c r="O16" s="1">
        <v>5.2</v>
      </c>
      <c r="P16" s="1">
        <v>4.5</v>
      </c>
      <c r="Q16" s="1">
        <v>5.2</v>
      </c>
      <c r="R16" s="1">
        <v>6.8</v>
      </c>
      <c r="S16" s="1">
        <v>6</v>
      </c>
      <c r="T16" s="1">
        <v>6.9</v>
      </c>
      <c r="U16" s="1">
        <v>8.3000000000000007</v>
      </c>
      <c r="V16" s="1">
        <v>7.3</v>
      </c>
      <c r="W16" s="1">
        <v>8.4</v>
      </c>
    </row>
    <row r="17" spans="2:23" ht="18">
      <c r="B17" s="43" t="s">
        <v>37</v>
      </c>
      <c r="E17" s="3"/>
      <c r="F17" s="3"/>
      <c r="G17" s="3"/>
      <c r="H17" s="5">
        <f>$B$13+Pipe!D24+Pipe!D24</f>
        <v>88.830908420462677</v>
      </c>
      <c r="I17" s="50">
        <v>5</v>
      </c>
      <c r="J17" s="1">
        <v>140</v>
      </c>
      <c r="K17" s="1">
        <v>140.4</v>
      </c>
      <c r="L17" s="1">
        <v>4.4000000000000004</v>
      </c>
      <c r="M17" s="1">
        <v>3.8</v>
      </c>
      <c r="N17" s="1">
        <v>4.4000000000000004</v>
      </c>
      <c r="O17" s="1">
        <v>6.3</v>
      </c>
      <c r="P17" s="1">
        <v>5.5</v>
      </c>
      <c r="Q17" s="1">
        <v>6.4</v>
      </c>
      <c r="R17" s="1">
        <v>8.3000000000000007</v>
      </c>
      <c r="S17" s="1">
        <v>7.3</v>
      </c>
      <c r="T17" s="1">
        <v>8.4</v>
      </c>
      <c r="U17" s="1">
        <v>10.1</v>
      </c>
      <c r="V17" s="1">
        <v>9</v>
      </c>
      <c r="W17" s="1">
        <v>10.4</v>
      </c>
    </row>
    <row r="18" spans="2:23" ht="15">
      <c r="B18" s="44" t="s">
        <v>38</v>
      </c>
      <c r="E18" s="3"/>
      <c r="F18" s="3"/>
      <c r="G18" s="3"/>
      <c r="H18" s="5">
        <f>$B$13+Pipe!D25+Pipe!D25</f>
        <v>90.030908420462666</v>
      </c>
      <c r="I18" s="50">
        <v>6</v>
      </c>
      <c r="J18" s="1">
        <v>168</v>
      </c>
      <c r="K18" s="1">
        <v>168.5</v>
      </c>
      <c r="L18" s="1">
        <v>5.2</v>
      </c>
      <c r="M18" s="1">
        <v>4.5</v>
      </c>
      <c r="N18" s="1">
        <v>5.2</v>
      </c>
      <c r="O18" s="1">
        <v>7.5</v>
      </c>
      <c r="P18" s="1">
        <v>6.6</v>
      </c>
      <c r="Q18" s="1">
        <v>7.6</v>
      </c>
      <c r="R18" s="1">
        <v>9.9</v>
      </c>
      <c r="S18" s="1">
        <v>8.8000000000000007</v>
      </c>
      <c r="T18" s="1">
        <v>10.199999999999999</v>
      </c>
      <c r="U18" s="1">
        <v>12.1</v>
      </c>
      <c r="V18" s="1">
        <v>10.8</v>
      </c>
      <c r="W18" s="1">
        <v>12.5</v>
      </c>
    </row>
    <row r="19" spans="2:23">
      <c r="B19"/>
      <c r="E19" s="3"/>
      <c r="F19" s="3"/>
      <c r="G19" s="3"/>
      <c r="H19" s="5">
        <f>$B$13+Pipe!D26+Pipe!D26</f>
        <v>90.830908420462677</v>
      </c>
      <c r="I19" s="50">
        <v>7</v>
      </c>
      <c r="J19" s="1">
        <v>193.5</v>
      </c>
      <c r="K19" s="1">
        <v>194</v>
      </c>
      <c r="L19" s="1">
        <v>6</v>
      </c>
      <c r="M19" s="1">
        <v>5.2</v>
      </c>
      <c r="N19" s="1">
        <v>6</v>
      </c>
      <c r="O19" s="1">
        <v>8.6999999999999993</v>
      </c>
      <c r="P19" s="1">
        <v>7.7</v>
      </c>
      <c r="Q19" s="1">
        <v>8.9</v>
      </c>
      <c r="R19" s="1">
        <v>11.4</v>
      </c>
      <c r="S19" s="1">
        <v>10.1</v>
      </c>
      <c r="T19" s="1">
        <v>11.7</v>
      </c>
      <c r="U19" s="1">
        <v>13.9</v>
      </c>
      <c r="V19" s="1">
        <v>12.4</v>
      </c>
      <c r="W19" s="1">
        <v>14.3</v>
      </c>
    </row>
    <row r="20" spans="2:23">
      <c r="H20" s="5">
        <f>$B$13+Pipe!D27+Pipe!D27</f>
        <v>92.430908420462671</v>
      </c>
      <c r="I20" s="50">
        <v>8</v>
      </c>
      <c r="J20" s="1">
        <v>218.8</v>
      </c>
      <c r="K20" s="1">
        <v>219</v>
      </c>
      <c r="L20" s="1">
        <v>6.1</v>
      </c>
      <c r="M20" s="1">
        <v>5.3</v>
      </c>
      <c r="N20" s="1">
        <v>6.1</v>
      </c>
      <c r="O20" s="1">
        <v>8.8000000000000007</v>
      </c>
      <c r="P20" s="1">
        <v>7.8</v>
      </c>
      <c r="Q20" s="1">
        <v>9</v>
      </c>
      <c r="R20" s="1">
        <v>11.6</v>
      </c>
      <c r="S20" s="1">
        <v>10.3</v>
      </c>
      <c r="T20" s="1">
        <v>11.9</v>
      </c>
      <c r="U20" s="1">
        <v>14.1</v>
      </c>
      <c r="V20" s="1">
        <v>12.6</v>
      </c>
      <c r="W20" s="1">
        <v>14.5</v>
      </c>
    </row>
    <row r="21" spans="2:23">
      <c r="H21" s="5">
        <f>$B$13+Pipe!D28+Pipe!D28</f>
        <v>94.030908420462666</v>
      </c>
      <c r="I21" s="50">
        <v>9</v>
      </c>
      <c r="J21" s="1">
        <v>244.1</v>
      </c>
      <c r="K21" s="1">
        <v>244.8</v>
      </c>
      <c r="L21" s="1">
        <v>6.7</v>
      </c>
      <c r="M21" s="1">
        <v>5.9</v>
      </c>
      <c r="N21" s="1">
        <v>6.8</v>
      </c>
      <c r="O21" s="1">
        <v>9.8000000000000007</v>
      </c>
      <c r="P21" s="1">
        <v>8.6999999999999993</v>
      </c>
      <c r="Q21" s="1">
        <v>10</v>
      </c>
      <c r="R21" s="1">
        <v>12.9</v>
      </c>
      <c r="S21" s="1">
        <v>11.5</v>
      </c>
      <c r="T21" s="1">
        <v>13.3</v>
      </c>
      <c r="U21" s="1">
        <v>15.8</v>
      </c>
      <c r="V21" s="1">
        <v>14.1</v>
      </c>
      <c r="W21" s="1">
        <v>16.3</v>
      </c>
    </row>
    <row r="22" spans="2:23">
      <c r="H22" s="5">
        <f>$B$13+Pipe!D29+Pipe!D29</f>
        <v>94.230908420462654</v>
      </c>
      <c r="I22" s="50">
        <v>10</v>
      </c>
      <c r="J22" s="1">
        <v>272.60000000000002</v>
      </c>
      <c r="K22" s="1">
        <v>273.39999999999998</v>
      </c>
      <c r="L22" s="1">
        <v>7.5</v>
      </c>
      <c r="M22" s="1">
        <v>6.6</v>
      </c>
      <c r="N22" s="1">
        <v>7.6</v>
      </c>
      <c r="O22" s="1">
        <v>10.9</v>
      </c>
      <c r="P22" s="1">
        <v>9.6999999999999993</v>
      </c>
      <c r="Q22" s="1">
        <v>11.2</v>
      </c>
      <c r="R22" s="1">
        <v>14.3</v>
      </c>
      <c r="S22" s="1">
        <v>12.8</v>
      </c>
      <c r="T22" s="1">
        <v>14.8</v>
      </c>
      <c r="U22" s="1">
        <v>17.5</v>
      </c>
      <c r="V22" s="1">
        <v>15.7</v>
      </c>
      <c r="W22" s="1">
        <v>18.100000000000001</v>
      </c>
    </row>
    <row r="23" spans="2:23">
      <c r="B23" s="45" t="s">
        <v>39</v>
      </c>
      <c r="H23" s="5">
        <f>$B$13+Pipe!D30+Pipe!D30</f>
        <v>95.430908420462671</v>
      </c>
      <c r="I23" s="50">
        <v>12</v>
      </c>
      <c r="J23" s="1">
        <v>323.39999999999998</v>
      </c>
      <c r="K23" s="1">
        <v>324.3</v>
      </c>
      <c r="L23" s="1">
        <v>8.8000000000000007</v>
      </c>
      <c r="M23" s="1">
        <v>7.8</v>
      </c>
      <c r="N23" s="1">
        <v>9</v>
      </c>
      <c r="O23" s="1">
        <v>12.9</v>
      </c>
      <c r="P23" s="1">
        <v>11.5</v>
      </c>
      <c r="Q23" s="1">
        <v>13.3</v>
      </c>
      <c r="R23" s="1">
        <v>17</v>
      </c>
      <c r="S23" s="1">
        <v>15.2</v>
      </c>
      <c r="T23" s="1">
        <v>17.5</v>
      </c>
      <c r="U23" s="1">
        <v>20.8</v>
      </c>
      <c r="V23" s="1">
        <v>18.7</v>
      </c>
      <c r="W23" s="1">
        <v>21.6</v>
      </c>
    </row>
    <row r="24" spans="2:23">
      <c r="B24" s="47" t="s">
        <v>42</v>
      </c>
      <c r="H24" s="5">
        <f>$B$13+Pipe!D31+Pipe!D31</f>
        <v>97.030908420462666</v>
      </c>
      <c r="I24" s="50">
        <v>14</v>
      </c>
      <c r="J24" s="1">
        <v>355</v>
      </c>
      <c r="K24" s="1">
        <v>356</v>
      </c>
      <c r="L24" s="1">
        <v>9.6</v>
      </c>
      <c r="M24" s="1">
        <v>8.5</v>
      </c>
      <c r="N24" s="1">
        <v>9.8000000000000007</v>
      </c>
      <c r="O24" s="1">
        <v>14.1</v>
      </c>
      <c r="P24" s="1">
        <v>12.6</v>
      </c>
      <c r="Q24" s="1">
        <v>14.5</v>
      </c>
      <c r="R24" s="1">
        <v>18.600000000000001</v>
      </c>
      <c r="S24" s="1">
        <v>16.7</v>
      </c>
      <c r="T24" s="1">
        <v>19.2</v>
      </c>
      <c r="U24" s="1">
        <v>22.8</v>
      </c>
      <c r="V24" s="1">
        <v>20.5</v>
      </c>
      <c r="W24" s="1">
        <v>23.6</v>
      </c>
    </row>
    <row r="25" spans="2:23">
      <c r="B25" s="45" t="s">
        <v>40</v>
      </c>
      <c r="H25" s="5">
        <f>$B$13+Pipe!D32+Pipe!D32</f>
        <v>99.63090842046266</v>
      </c>
      <c r="I25" s="50">
        <v>1</v>
      </c>
      <c r="J25" s="1">
        <v>2</v>
      </c>
      <c r="K25" s="1">
        <v>3</v>
      </c>
      <c r="L25" s="1">
        <v>4</v>
      </c>
      <c r="M25" s="1">
        <v>5</v>
      </c>
      <c r="N25" s="1">
        <v>6</v>
      </c>
      <c r="O25" s="1">
        <v>7</v>
      </c>
      <c r="P25" s="1">
        <v>8</v>
      </c>
      <c r="Q25" s="1">
        <v>9</v>
      </c>
      <c r="R25" s="1">
        <v>10</v>
      </c>
      <c r="S25" s="1">
        <v>11</v>
      </c>
      <c r="T25" s="1">
        <v>12</v>
      </c>
      <c r="U25" s="1">
        <v>13</v>
      </c>
      <c r="V25" s="1">
        <v>14</v>
      </c>
      <c r="W25" s="1">
        <v>15</v>
      </c>
    </row>
    <row r="26" spans="2:23">
      <c r="H26" s="5">
        <f>$B$13+Pipe!D33+Pipe!D33</f>
        <v>101.23090842046265</v>
      </c>
    </row>
    <row r="27" spans="2:23">
      <c r="H27" s="5"/>
    </row>
    <row r="28" spans="2:23">
      <c r="H28" s="5"/>
    </row>
  </sheetData>
  <scenarios current="0" show="0">
    <scenario name="pipe dia" locked="1" count="1" user="Muhammad Nasir Jamal" comment="Created by Muhammad Nasir Jamal on 30-03-2017_x000a_Modified by Muhammad Nasir Jamal on 31-03-2017">
      <inputCells r="E12" val="2"/>
    </scenario>
  </scenarios>
  <dataConsolidate/>
  <mergeCells count="1">
    <mergeCell ref="B1:G2"/>
  </mergeCells>
  <dataValidations disablePrompts="1" count="1">
    <dataValidation type="list" allowBlank="1" showInputMessage="1" showErrorMessage="1" sqref="C5">
      <formula1>"B,C,D,E"</formula1>
    </dataValidation>
  </dataValidations>
  <hyperlinks>
    <hyperlink ref="B23" r:id="rId1" display="mailto:mnj@emecop.com"/>
    <hyperlink ref="B25" r:id="rId2" display="http://www.emecop.com/"/>
    <hyperlink ref="B24" r:id="rId3"/>
  </hyperlinks>
  <pageMargins left="0.7" right="0.7" top="0.75" bottom="0.75" header="0.3" footer="0.3"/>
  <pageSetup scale="77" orientation="landscape" horizontalDpi="300" verticalDpi="300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Menu</vt:lpstr>
      <vt:lpstr>Calculate Flow</vt:lpstr>
      <vt:lpstr>Calculate Velocity</vt:lpstr>
      <vt:lpstr>Calculate Head Losses</vt:lpstr>
      <vt:lpstr>Calculate Pump</vt:lpstr>
      <vt:lpstr>Pipe</vt:lpstr>
      <vt:lpstr>Calculate Diameter</vt:lpstr>
      <vt:lpstr>Sheet1</vt:lpstr>
      <vt:lpstr>'Calculate Diameter'!Print_Area</vt:lpstr>
      <vt:lpstr>Pipe!Print_Area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M.irfan</dc:creator>
  <cp:lastModifiedBy>Muhammad Nasir Jamal</cp:lastModifiedBy>
  <cp:lastPrinted>2017-04-06T19:39:41Z</cp:lastPrinted>
  <dcterms:created xsi:type="dcterms:W3CDTF">1996-10-14T23:33:28Z</dcterms:created>
  <dcterms:modified xsi:type="dcterms:W3CDTF">2017-04-06T20:45:18Z</dcterms:modified>
</cp:coreProperties>
</file>